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46" yWindow="210" windowWidth="12120" windowHeight="9120" activeTab="4"/>
  </bookViews>
  <sheets>
    <sheet name="CPL" sheetId="1" r:id="rId1"/>
    <sheet name="CPL(2)" sheetId="2" r:id="rId2"/>
    <sheet name="CBS" sheetId="3" r:id="rId3"/>
    <sheet name="CCIE" sheetId="4" r:id="rId4"/>
    <sheet name="CCF" sheetId="5" r:id="rId5"/>
  </sheets>
  <definedNames/>
  <calcPr fullCalcOnLoad="1"/>
</workbook>
</file>

<file path=xl/sharedStrings.xml><?xml version="1.0" encoding="utf-8"?>
<sst xmlns="http://schemas.openxmlformats.org/spreadsheetml/2006/main" count="218" uniqueCount="132">
  <si>
    <t>CONDENSED CONSOLIDATED INCOME STATEMENTS</t>
  </si>
  <si>
    <t>INDIVIDUAL QUARTER</t>
  </si>
  <si>
    <t>CUMULATIVE QUARTER</t>
  </si>
  <si>
    <t>CURRENT YEAR</t>
  </si>
  <si>
    <t>PRECEDING YEAR</t>
  </si>
  <si>
    <t>CORRESPONDING</t>
  </si>
  <si>
    <t>QUARTER</t>
  </si>
  <si>
    <t>PERIOD</t>
  </si>
  <si>
    <t>RM'000</t>
  </si>
  <si>
    <t>Revenue</t>
  </si>
  <si>
    <t>minority interest</t>
  </si>
  <si>
    <t>period</t>
  </si>
  <si>
    <t>share (sen)</t>
  </si>
  <si>
    <t>AS AT PRECEDING FINANCIAL YEAR</t>
  </si>
  <si>
    <t>END</t>
  </si>
  <si>
    <t xml:space="preserve">Net tangible assets per </t>
  </si>
  <si>
    <t>share (RM)</t>
  </si>
  <si>
    <t>Gross interest income</t>
  </si>
  <si>
    <t>Gross interest expense</t>
  </si>
  <si>
    <t>Operating Expenses</t>
  </si>
  <si>
    <t>Other Operating Income</t>
  </si>
  <si>
    <t>Taxation</t>
  </si>
  <si>
    <t>Minority Interest</t>
  </si>
  <si>
    <t>- basic (sen)</t>
  </si>
  <si>
    <t>- diluted (sen)</t>
  </si>
  <si>
    <t>Dividend per share (sen)</t>
  </si>
  <si>
    <t xml:space="preserve">AS AT PRECEDING FINANCIAL YEAR </t>
  </si>
  <si>
    <t>Net tangible assets per share</t>
  </si>
  <si>
    <t>(RM)</t>
  </si>
  <si>
    <t>CONDENSED CONSOLIDATED BALANCE SHEET</t>
  </si>
  <si>
    <t>As at</t>
  </si>
  <si>
    <t>Property, plant and equipment</t>
  </si>
  <si>
    <t>Current Assets</t>
  </si>
  <si>
    <t>Inventories</t>
  </si>
  <si>
    <t>Receivables</t>
  </si>
  <si>
    <t>Current Liabilities</t>
  </si>
  <si>
    <t>Net Current Assets</t>
  </si>
  <si>
    <t>Share capital</t>
  </si>
  <si>
    <t>Share premium</t>
  </si>
  <si>
    <t>Reserves</t>
  </si>
  <si>
    <t>Merger deficit</t>
  </si>
  <si>
    <t>Shareholders' Fund</t>
  </si>
  <si>
    <t>Minority interests</t>
  </si>
  <si>
    <t>Long term liabilities</t>
  </si>
  <si>
    <t>As at preceding</t>
  </si>
  <si>
    <t>financial year end</t>
  </si>
  <si>
    <t>Net tangible assets per share (RM)</t>
  </si>
  <si>
    <t>CONDENSED CONSOLIDATED CASH FLOW STATEMENTS</t>
  </si>
  <si>
    <t>Non-cash items</t>
  </si>
  <si>
    <t>Non-operating items</t>
  </si>
  <si>
    <t>Changes in working capital</t>
  </si>
  <si>
    <t>Tax paid</t>
  </si>
  <si>
    <t>Interest paid</t>
  </si>
  <si>
    <t>Interest received</t>
  </si>
  <si>
    <t>Cash and bank balance</t>
  </si>
  <si>
    <t xml:space="preserve">CONDENSED CONSOLIDATED STATEMENTS OF CHANGES IN EQUITY </t>
  </si>
  <si>
    <t>Share Capital</t>
  </si>
  <si>
    <t>Total</t>
  </si>
  <si>
    <t>Accumulated loss</t>
  </si>
  <si>
    <t>Warrants</t>
  </si>
  <si>
    <t>Distributable</t>
  </si>
  <si>
    <t>Non-distributable</t>
  </si>
  <si>
    <t>Payables</t>
  </si>
  <si>
    <t>Short term borrowings</t>
  </si>
  <si>
    <t>N/A</t>
  </si>
  <si>
    <t xml:space="preserve"> Audited</t>
  </si>
  <si>
    <t xml:space="preserve">As at end of </t>
  </si>
  <si>
    <t>current quarter</t>
  </si>
  <si>
    <t>Net profit for the period</t>
  </si>
  <si>
    <t>Finance costs, net</t>
  </si>
  <si>
    <t>Goodwill on consolidation</t>
  </si>
  <si>
    <t>Deferred tax assets (net)</t>
  </si>
  <si>
    <t>Capital reserve</t>
  </si>
  <si>
    <t>Accumulated losses</t>
  </si>
  <si>
    <t>Issue of new ordinary shares on conversion of ICULS at RM1.50 each</t>
  </si>
  <si>
    <t>At 1 April 2004</t>
  </si>
  <si>
    <t>ICULS - Equity Conversion Component</t>
  </si>
  <si>
    <t>Financed by :</t>
  </si>
  <si>
    <t xml:space="preserve">QUARTER </t>
  </si>
  <si>
    <t xml:space="preserve">TO DATE </t>
  </si>
  <si>
    <t>Deposit, cash and bank balances</t>
  </si>
  <si>
    <t>Cash Flow from Operating Activities</t>
  </si>
  <si>
    <t>Adjustment for :-</t>
  </si>
  <si>
    <t>Cash flow from financing activities</t>
  </si>
  <si>
    <t>Cash and cash equivalents at beginning of the period</t>
  </si>
  <si>
    <t>Cash and cash equivalents at end of the period</t>
  </si>
  <si>
    <t>Less: Pledged deposits with licensed banks</t>
  </si>
  <si>
    <t>Less : Bank overdraft</t>
  </si>
  <si>
    <t>Repayment of borrowings</t>
  </si>
  <si>
    <t>Repayment of liability portion of ICULS</t>
  </si>
  <si>
    <t xml:space="preserve">Cash and cash equivalents at end of the financial period comprise the following: </t>
  </si>
  <si>
    <t>DATAPREP HOLDINGS BHD  (Company No. : 183059-H)</t>
  </si>
  <si>
    <t>Net cash flow used in investing activities</t>
  </si>
  <si>
    <t>ICULS - Equity component</t>
  </si>
  <si>
    <t>AS AT END OF CURRENT QUARTER</t>
  </si>
  <si>
    <t xml:space="preserve">Deposits with licensed banks </t>
  </si>
  <si>
    <t xml:space="preserve">Deposits, Cash and Bank Balances </t>
  </si>
  <si>
    <t>Cash and cash equivalents</t>
  </si>
  <si>
    <t>Deposits with financial institution</t>
  </si>
  <si>
    <t>Irredeemable Convertible Unsecured Loan Stocks ("ICULS")</t>
  </si>
  <si>
    <t>Drawdown of borrowings</t>
  </si>
  <si>
    <t>FOR THE FIRST QUARTER ENDED 30 JUNE 2005</t>
  </si>
  <si>
    <t>[30/06/2005]</t>
  </si>
  <si>
    <t>[30/06/2004]</t>
  </si>
  <si>
    <t>AS AT 30 JUNE 2005</t>
  </si>
  <si>
    <t>30.06.2005</t>
  </si>
  <si>
    <t>31.3.2005</t>
  </si>
  <si>
    <t>At 1 April 2005</t>
  </si>
  <si>
    <t>At 30 June 2005</t>
  </si>
  <si>
    <t>At 30 June 2004</t>
  </si>
  <si>
    <t>Three Months Ended</t>
  </si>
  <si>
    <t>30.06.2004</t>
  </si>
  <si>
    <t>As at 30.06.2005</t>
  </si>
  <si>
    <t>As at 30.06.2004</t>
  </si>
  <si>
    <t>Net profit before tax</t>
  </si>
  <si>
    <t>Decrease in restricted deposits</t>
  </si>
  <si>
    <t>Unaudited</t>
  </si>
  <si>
    <t>SUMMARY OF KEY FINANCIAL INFORMATION</t>
  </si>
  <si>
    <t>ADDITIONAL INFORMATION</t>
  </si>
  <si>
    <t>Operating profit before working capital change</t>
  </si>
  <si>
    <t>Cash (used in) / generated from operations</t>
  </si>
  <si>
    <t>Net cash flows (used in) / generated from operating activities</t>
  </si>
  <si>
    <t>Net cash flow generated from / (used in) financing activities</t>
  </si>
  <si>
    <t>Net (decrease) / increase in cash and cash equivalents</t>
  </si>
  <si>
    <t>Profit before tax</t>
  </si>
  <si>
    <t xml:space="preserve">Profit after tax and </t>
  </si>
  <si>
    <t xml:space="preserve">Net profit for the </t>
  </si>
  <si>
    <t xml:space="preserve">Basic earning per </t>
  </si>
  <si>
    <t>Profit from operation</t>
  </si>
  <si>
    <t>Profit after tax</t>
  </si>
  <si>
    <t>Net Profit for the period</t>
  </si>
  <si>
    <t>Earnings per share :</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</si>
</sst>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 ;[Red]\-#,##0\ "/>
    <numFmt numFmtId="173" formatCode="0_ ;[Red]\-0\ "/>
    <numFmt numFmtId="174" formatCode="#,##0.00_ ;[Red]\-#,##0.00\ "/>
    <numFmt numFmtId="175" formatCode="_-* #,##0.0_-;\-* #,##0.0_-;_-* &quot;-&quot;??_-;_-@_-"/>
    <numFmt numFmtId="176" formatCode="_-* #,##0_-;\-* #,##0_-;_-* &quot;-&quot;??_-;_-@_-"/>
    <numFmt numFmtId="177" formatCode="#,##0;[Red]#,##0"/>
    <numFmt numFmtId="178" formatCode="0.0%"/>
    <numFmt numFmtId="179" formatCode="_-* #,##0.000_-;\-* #,##0.000_-;_-* &quot;-&quot;??_-;_-@_-"/>
    <numFmt numFmtId="180" formatCode="_(* #,##0.0_);_(* \(#,##0.0\);_(* &quot;-&quot;??_);_(@_)"/>
    <numFmt numFmtId="181" formatCode="_(* #,##0_);_(* \(#,##0\);_(* &quot;-&quot;??_);_(@_)"/>
    <numFmt numFmtId="182" formatCode="_(* #,##0.0_);_(* \(#,##0.0\);_(* &quot;-&quot;_);_(@_)"/>
    <numFmt numFmtId="183" formatCode="_(* #,##0.00_);_(* \(#,##0.00\);_(* &quot;-&quot;_);_(@_)"/>
  </numFmts>
  <fonts count="7">
    <font>
      <sz val="10"/>
      <name val="Arial"/>
      <family val="0"/>
    </font>
    <font>
      <b/>
      <sz val="10"/>
      <name val="Arial"/>
      <family val="2"/>
    </font>
    <font>
      <u val="single"/>
      <sz val="10"/>
      <name val="Arial"/>
      <family val="2"/>
    </font>
    <font>
      <u val="single"/>
      <sz val="10"/>
      <color indexed="12"/>
      <name val="Arial"/>
      <family val="0"/>
    </font>
    <font>
      <u val="single"/>
      <sz val="10"/>
      <color indexed="36"/>
      <name val="Arial"/>
      <family val="0"/>
    </font>
    <font>
      <sz val="8"/>
      <name val="Arial"/>
      <family val="0"/>
    </font>
    <font>
      <b/>
      <u val="single"/>
      <sz val="10"/>
      <name val="Arial"/>
      <family val="2"/>
    </font>
  </fonts>
  <fills count="2">
    <fill>
      <patternFill/>
    </fill>
    <fill>
      <patternFill patternType="gray125"/>
    </fill>
  </fills>
  <borders count="18">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style="thin"/>
      <top style="thin"/>
      <bottom style="thin"/>
    </border>
    <border>
      <left>
        <color indexed="63"/>
      </left>
      <right>
        <color indexed="63"/>
      </right>
      <top style="thin"/>
      <bottom style="thin"/>
    </border>
    <border>
      <left>
        <color indexed="63"/>
      </left>
      <right>
        <color indexed="63"/>
      </right>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40">
    <xf numFmtId="0" fontId="0" fillId="0" borderId="0" xfId="0" applyAlignment="1">
      <alignment/>
    </xf>
    <xf numFmtId="0" fontId="1" fillId="0" borderId="0" xfId="0" applyFont="1" applyAlignment="1">
      <alignment/>
    </xf>
    <xf numFmtId="181" fontId="0" fillId="0" borderId="0" xfId="0" applyNumberFormat="1" applyAlignment="1">
      <alignment/>
    </xf>
    <xf numFmtId="181" fontId="0" fillId="0" borderId="0" xfId="15" applyNumberFormat="1" applyAlignment="1">
      <alignment/>
    </xf>
    <xf numFmtId="41" fontId="1" fillId="0" borderId="0" xfId="0" applyNumberFormat="1" applyFont="1" applyAlignment="1">
      <alignment/>
    </xf>
    <xf numFmtId="41" fontId="0" fillId="0" borderId="0" xfId="0" applyNumberFormat="1" applyAlignment="1">
      <alignment/>
    </xf>
    <xf numFmtId="41" fontId="1" fillId="0" borderId="0" xfId="0" applyNumberFormat="1" applyFont="1" applyAlignment="1">
      <alignment horizontal="center"/>
    </xf>
    <xf numFmtId="41" fontId="6" fillId="0" borderId="0" xfId="0" applyNumberFormat="1" applyFont="1" applyAlignment="1">
      <alignment horizontal="center"/>
    </xf>
    <xf numFmtId="41" fontId="1" fillId="0" borderId="0" xfId="0" applyNumberFormat="1" applyFont="1" applyAlignment="1">
      <alignment wrapText="1"/>
    </xf>
    <xf numFmtId="41" fontId="1" fillId="0" borderId="0" xfId="0" applyNumberFormat="1" applyFont="1" applyAlignment="1">
      <alignment horizontal="center" wrapText="1"/>
    </xf>
    <xf numFmtId="41" fontId="2" fillId="0" borderId="0" xfId="0" applyNumberFormat="1" applyFont="1" applyAlignment="1">
      <alignment/>
    </xf>
    <xf numFmtId="41" fontId="0" fillId="0" borderId="0" xfId="0" applyNumberFormat="1" applyAlignment="1">
      <alignment horizontal="center"/>
    </xf>
    <xf numFmtId="41" fontId="0" fillId="0" borderId="0" xfId="0" applyNumberFormat="1" applyAlignment="1">
      <alignment wrapText="1"/>
    </xf>
    <xf numFmtId="41" fontId="1" fillId="0" borderId="0" xfId="0" applyNumberFormat="1" applyFont="1" applyAlignment="1">
      <alignment horizontal="left"/>
    </xf>
    <xf numFmtId="41" fontId="0" fillId="0" borderId="0" xfId="0" applyNumberFormat="1" applyBorder="1" applyAlignment="1">
      <alignment horizontal="center"/>
    </xf>
    <xf numFmtId="41" fontId="0" fillId="0" borderId="1" xfId="0" applyNumberFormat="1" applyBorder="1" applyAlignment="1">
      <alignment/>
    </xf>
    <xf numFmtId="41" fontId="0" fillId="0" borderId="2" xfId="0" applyNumberFormat="1" applyBorder="1" applyAlignment="1">
      <alignment horizontal="center"/>
    </xf>
    <xf numFmtId="41" fontId="0" fillId="0" borderId="3" xfId="0" applyNumberFormat="1" applyBorder="1" applyAlignment="1">
      <alignment/>
    </xf>
    <xf numFmtId="41" fontId="0" fillId="0" borderId="4" xfId="0" applyNumberFormat="1" applyBorder="1" applyAlignment="1">
      <alignment horizontal="center"/>
    </xf>
    <xf numFmtId="41" fontId="0" fillId="0" borderId="5" xfId="0" applyNumberFormat="1" applyBorder="1" applyAlignment="1">
      <alignment horizontal="center"/>
    </xf>
    <xf numFmtId="41" fontId="0" fillId="0" borderId="6" xfId="0" applyNumberFormat="1" applyBorder="1" applyAlignment="1">
      <alignment horizontal="center"/>
    </xf>
    <xf numFmtId="41" fontId="0" fillId="0" borderId="6" xfId="0" applyNumberFormat="1" applyBorder="1" applyAlignment="1">
      <alignment/>
    </xf>
    <xf numFmtId="41" fontId="0" fillId="0" borderId="7" xfId="0" applyNumberFormat="1" applyBorder="1" applyAlignment="1">
      <alignment/>
    </xf>
    <xf numFmtId="41" fontId="0" fillId="0" borderId="8" xfId="0" applyNumberFormat="1" applyBorder="1" applyAlignment="1">
      <alignment horizontal="center"/>
    </xf>
    <xf numFmtId="41" fontId="0" fillId="0" borderId="9" xfId="0" applyNumberFormat="1" applyBorder="1" applyAlignment="1">
      <alignment horizontal="center"/>
    </xf>
    <xf numFmtId="181" fontId="0" fillId="0" borderId="1" xfId="0" applyNumberFormat="1" applyBorder="1" applyAlignment="1">
      <alignment horizontal="center"/>
    </xf>
    <xf numFmtId="41" fontId="0" fillId="0" borderId="3" xfId="16" applyNumberFormat="1" applyBorder="1" applyAlignment="1">
      <alignment/>
    </xf>
    <xf numFmtId="41" fontId="0" fillId="0" borderId="4" xfId="16" applyNumberFormat="1" applyBorder="1" applyAlignment="1">
      <alignment horizontal="center"/>
    </xf>
    <xf numFmtId="41" fontId="0" fillId="0" borderId="3" xfId="0" applyNumberFormat="1" applyBorder="1" applyAlignment="1" quotePrefix="1">
      <alignment/>
    </xf>
    <xf numFmtId="41" fontId="0" fillId="0" borderId="4" xfId="0" applyNumberFormat="1" applyBorder="1" applyAlignment="1" quotePrefix="1">
      <alignment horizontal="center"/>
    </xf>
    <xf numFmtId="41" fontId="0" fillId="0" borderId="0" xfId="0" applyNumberFormat="1" applyAlignment="1">
      <alignment horizontal="right"/>
    </xf>
    <xf numFmtId="181" fontId="1" fillId="0" borderId="0" xfId="0" applyNumberFormat="1" applyFont="1" applyAlignment="1">
      <alignment/>
    </xf>
    <xf numFmtId="181" fontId="0" fillId="0" borderId="0" xfId="0" applyNumberFormat="1" applyBorder="1" applyAlignment="1">
      <alignment/>
    </xf>
    <xf numFmtId="181" fontId="1" fillId="0" borderId="0" xfId="0" applyNumberFormat="1" applyFont="1" applyAlignment="1">
      <alignment horizontal="center"/>
    </xf>
    <xf numFmtId="181" fontId="0" fillId="0" borderId="0" xfId="0" applyNumberFormat="1" applyBorder="1" applyAlignment="1">
      <alignment horizontal="center"/>
    </xf>
    <xf numFmtId="181" fontId="0" fillId="0" borderId="10" xfId="0" applyNumberFormat="1" applyBorder="1" applyAlignment="1">
      <alignment/>
    </xf>
    <xf numFmtId="181" fontId="0" fillId="0" borderId="0" xfId="0" applyNumberFormat="1" applyAlignment="1">
      <alignment wrapText="1"/>
    </xf>
    <xf numFmtId="181" fontId="0" fillId="0" borderId="5" xfId="0" applyNumberFormat="1" applyBorder="1" applyAlignment="1">
      <alignment horizontal="center"/>
    </xf>
    <xf numFmtId="181" fontId="0" fillId="0" borderId="9" xfId="0" applyNumberFormat="1" applyBorder="1" applyAlignment="1">
      <alignment horizontal="center"/>
    </xf>
    <xf numFmtId="181" fontId="1" fillId="0" borderId="0" xfId="0" applyNumberFormat="1" applyFont="1" applyAlignment="1">
      <alignment wrapText="1"/>
    </xf>
    <xf numFmtId="181" fontId="0" fillId="0" borderId="0" xfId="0" applyNumberFormat="1" applyAlignment="1" quotePrefix="1">
      <alignment/>
    </xf>
    <xf numFmtId="0" fontId="0" fillId="0" borderId="0" xfId="0" applyFont="1" applyAlignment="1">
      <alignment/>
    </xf>
    <xf numFmtId="181" fontId="1" fillId="0" borderId="0" xfId="0" applyNumberFormat="1" applyFont="1" applyAlignment="1">
      <alignment horizontal="left"/>
    </xf>
    <xf numFmtId="181" fontId="0" fillId="0" borderId="11" xfId="0" applyNumberFormat="1" applyBorder="1" applyAlignment="1">
      <alignment/>
    </xf>
    <xf numFmtId="181" fontId="0" fillId="0" borderId="3" xfId="0" applyNumberFormat="1" applyBorder="1" applyAlignment="1">
      <alignment horizontal="center"/>
    </xf>
    <xf numFmtId="181" fontId="0" fillId="0" borderId="6" xfId="0" applyNumberFormat="1" applyBorder="1" applyAlignment="1">
      <alignment horizontal="center"/>
    </xf>
    <xf numFmtId="181" fontId="0" fillId="0" borderId="6" xfId="0" applyNumberFormat="1" applyBorder="1" applyAlignment="1">
      <alignment/>
    </xf>
    <xf numFmtId="181" fontId="0" fillId="0" borderId="7" xfId="0" applyNumberFormat="1" applyBorder="1" applyAlignment="1">
      <alignment horizontal="center"/>
    </xf>
    <xf numFmtId="181" fontId="0" fillId="0" borderId="12" xfId="0" applyNumberFormat="1" applyBorder="1" applyAlignment="1">
      <alignment horizontal="center"/>
    </xf>
    <xf numFmtId="181" fontId="0" fillId="0" borderId="12" xfId="0" applyNumberFormat="1" applyBorder="1" applyAlignment="1">
      <alignment/>
    </xf>
    <xf numFmtId="181" fontId="0" fillId="0" borderId="12" xfId="0" applyNumberFormat="1" applyBorder="1" applyAlignment="1" quotePrefix="1">
      <alignment horizontal="right"/>
    </xf>
    <xf numFmtId="181" fontId="0" fillId="0" borderId="1" xfId="0" applyNumberFormat="1" applyBorder="1" applyAlignment="1">
      <alignment/>
    </xf>
    <xf numFmtId="181" fontId="0" fillId="0" borderId="7" xfId="0" applyNumberFormat="1" applyBorder="1" applyAlignment="1">
      <alignment/>
    </xf>
    <xf numFmtId="181" fontId="0" fillId="0" borderId="5" xfId="0" applyNumberFormat="1" applyBorder="1" applyAlignment="1">
      <alignment/>
    </xf>
    <xf numFmtId="181" fontId="0" fillId="0" borderId="9" xfId="0" applyNumberFormat="1" applyBorder="1" applyAlignment="1">
      <alignment/>
    </xf>
    <xf numFmtId="181" fontId="0" fillId="0" borderId="13" xfId="0" applyNumberFormat="1" applyBorder="1" applyAlignment="1">
      <alignment horizontal="center"/>
    </xf>
    <xf numFmtId="181" fontId="0" fillId="0" borderId="0" xfId="0" applyNumberFormat="1" applyAlignment="1">
      <alignment horizontal="center"/>
    </xf>
    <xf numFmtId="181" fontId="0" fillId="0" borderId="0" xfId="21" applyNumberFormat="1" applyAlignment="1">
      <alignment/>
    </xf>
    <xf numFmtId="181" fontId="0" fillId="0" borderId="0" xfId="0" applyNumberFormat="1" applyBorder="1" applyAlignment="1">
      <alignment horizontal="right"/>
    </xf>
    <xf numFmtId="181" fontId="0" fillId="0" borderId="0" xfId="15" applyNumberFormat="1" applyBorder="1" applyAlignment="1">
      <alignment/>
    </xf>
    <xf numFmtId="181" fontId="1" fillId="0" borderId="0" xfId="0" applyNumberFormat="1" applyFont="1" applyBorder="1" applyAlignment="1">
      <alignment horizontal="center"/>
    </xf>
    <xf numFmtId="181" fontId="0" fillId="0" borderId="0" xfId="0" applyNumberFormat="1" applyAlignment="1">
      <alignment horizontal="right"/>
    </xf>
    <xf numFmtId="183" fontId="0" fillId="0" borderId="14" xfId="0" applyNumberFormat="1" applyBorder="1" applyAlignment="1">
      <alignment/>
    </xf>
    <xf numFmtId="41" fontId="0" fillId="0" borderId="6" xfId="0" applyNumberFormat="1" applyFill="1" applyBorder="1" applyAlignment="1">
      <alignment/>
    </xf>
    <xf numFmtId="41" fontId="0" fillId="0" borderId="0" xfId="0" applyNumberFormat="1" applyFill="1" applyAlignment="1">
      <alignment/>
    </xf>
    <xf numFmtId="41" fontId="0" fillId="0" borderId="9" xfId="0" applyNumberFormat="1" applyFill="1" applyBorder="1" applyAlignment="1">
      <alignment/>
    </xf>
    <xf numFmtId="41" fontId="0" fillId="0" borderId="10" xfId="0" applyNumberFormat="1" applyFill="1" applyBorder="1" applyAlignment="1">
      <alignment/>
    </xf>
    <xf numFmtId="41" fontId="0" fillId="0" borderId="6" xfId="15" applyNumberFormat="1" applyFill="1" applyBorder="1" applyAlignment="1" quotePrefix="1">
      <alignment horizontal="right"/>
    </xf>
    <xf numFmtId="41" fontId="0" fillId="0" borderId="6" xfId="0" applyNumberFormat="1" applyFill="1" applyBorder="1" applyAlignment="1" quotePrefix="1">
      <alignment horizontal="right"/>
    </xf>
    <xf numFmtId="41" fontId="0" fillId="0" borderId="5" xfId="0" applyNumberFormat="1" applyFill="1" applyBorder="1" applyAlignment="1">
      <alignment/>
    </xf>
    <xf numFmtId="183" fontId="0" fillId="0" borderId="6" xfId="0" applyNumberFormat="1" applyFill="1" applyBorder="1" applyAlignment="1">
      <alignment horizontal="right"/>
    </xf>
    <xf numFmtId="183" fontId="0" fillId="0" borderId="6" xfId="0" applyNumberFormat="1" applyFill="1" applyBorder="1" applyAlignment="1">
      <alignment/>
    </xf>
    <xf numFmtId="183" fontId="0" fillId="0" borderId="9" xfId="0" applyNumberFormat="1" applyFill="1" applyBorder="1" applyAlignment="1">
      <alignment horizontal="right"/>
    </xf>
    <xf numFmtId="41" fontId="0" fillId="0" borderId="0" xfId="0" applyNumberFormat="1" applyFill="1" applyAlignment="1">
      <alignment horizontal="right"/>
    </xf>
    <xf numFmtId="181" fontId="0" fillId="0" borderId="9" xfId="0" applyNumberFormat="1" applyFill="1" applyBorder="1" applyAlignment="1">
      <alignment horizontal="center"/>
    </xf>
    <xf numFmtId="181" fontId="0" fillId="0" borderId="12" xfId="0" applyNumberFormat="1" applyFill="1" applyBorder="1" applyAlignment="1">
      <alignment/>
    </xf>
    <xf numFmtId="181" fontId="0" fillId="0" borderId="12" xfId="0" applyNumberFormat="1" applyFill="1" applyBorder="1" applyAlignment="1" quotePrefix="1">
      <alignment horizontal="right"/>
    </xf>
    <xf numFmtId="181" fontId="0" fillId="0" borderId="9" xfId="0" applyNumberFormat="1" applyFill="1" applyBorder="1" applyAlignment="1">
      <alignment/>
    </xf>
    <xf numFmtId="181" fontId="0" fillId="0" borderId="0" xfId="0" applyNumberFormat="1" applyFill="1" applyBorder="1" applyAlignment="1">
      <alignment/>
    </xf>
    <xf numFmtId="181" fontId="0" fillId="0" borderId="15" xfId="0" applyNumberFormat="1" applyFill="1" applyBorder="1" applyAlignment="1">
      <alignment/>
    </xf>
    <xf numFmtId="41" fontId="0" fillId="0" borderId="16" xfId="0" applyNumberFormat="1" applyFill="1" applyBorder="1" applyAlignment="1">
      <alignment/>
    </xf>
    <xf numFmtId="41" fontId="0" fillId="0" borderId="0" xfId="0" applyNumberFormat="1" applyFill="1" applyAlignment="1">
      <alignment wrapText="1"/>
    </xf>
    <xf numFmtId="41" fontId="1" fillId="0" borderId="17" xfId="0" applyNumberFormat="1" applyFont="1" applyFill="1" applyBorder="1" applyAlignment="1">
      <alignment/>
    </xf>
    <xf numFmtId="41" fontId="1" fillId="0" borderId="0" xfId="0" applyNumberFormat="1" applyFont="1" applyFill="1" applyAlignment="1">
      <alignment/>
    </xf>
    <xf numFmtId="41" fontId="1" fillId="0" borderId="0" xfId="0" applyNumberFormat="1" applyFont="1" applyFill="1" applyAlignment="1">
      <alignment horizontal="center"/>
    </xf>
    <xf numFmtId="183" fontId="0" fillId="0" borderId="14" xfId="0" applyNumberFormat="1" applyFill="1" applyBorder="1" applyAlignment="1">
      <alignment/>
    </xf>
    <xf numFmtId="41" fontId="0" fillId="0" borderId="0" xfId="15" applyNumberFormat="1" applyFill="1" applyAlignment="1">
      <alignment/>
    </xf>
    <xf numFmtId="41" fontId="0" fillId="0" borderId="0" xfId="0" applyNumberFormat="1" applyFont="1" applyFill="1" applyAlignment="1">
      <alignment/>
    </xf>
    <xf numFmtId="181" fontId="0" fillId="0" borderId="0" xfId="0" applyNumberFormat="1" applyFill="1" applyAlignment="1">
      <alignment/>
    </xf>
    <xf numFmtId="181" fontId="0" fillId="0" borderId="10" xfId="0" applyNumberFormat="1" applyFill="1" applyBorder="1" applyAlignment="1">
      <alignment/>
    </xf>
    <xf numFmtId="181" fontId="1" fillId="0" borderId="0" xfId="0" applyNumberFormat="1" applyFont="1" applyFill="1" applyAlignment="1">
      <alignment/>
    </xf>
    <xf numFmtId="181" fontId="1" fillId="0" borderId="0" xfId="0" applyNumberFormat="1" applyFont="1" applyFill="1" applyBorder="1" applyAlignment="1">
      <alignment/>
    </xf>
    <xf numFmtId="181" fontId="1" fillId="0" borderId="17" xfId="0" applyNumberFormat="1" applyFont="1" applyFill="1" applyBorder="1" applyAlignment="1">
      <alignment/>
    </xf>
    <xf numFmtId="181" fontId="1" fillId="0" borderId="16" xfId="0" applyNumberFormat="1" applyFont="1" applyFill="1" applyBorder="1" applyAlignment="1">
      <alignment/>
    </xf>
    <xf numFmtId="181" fontId="1" fillId="0" borderId="10" xfId="0" applyNumberFormat="1" applyFont="1" applyFill="1" applyBorder="1" applyAlignment="1">
      <alignment wrapText="1"/>
    </xf>
    <xf numFmtId="181" fontId="1" fillId="0" borderId="0" xfId="0" applyNumberFormat="1" applyFont="1" applyFill="1" applyBorder="1" applyAlignment="1">
      <alignment wrapText="1"/>
    </xf>
    <xf numFmtId="41" fontId="1" fillId="0" borderId="1" xfId="0" applyNumberFormat="1" applyFont="1" applyBorder="1" applyAlignment="1">
      <alignment horizontal="center"/>
    </xf>
    <xf numFmtId="41" fontId="1" fillId="0" borderId="2" xfId="0" applyNumberFormat="1" applyFont="1" applyBorder="1" applyAlignment="1">
      <alignment horizontal="center"/>
    </xf>
    <xf numFmtId="41" fontId="1" fillId="0" borderId="13" xfId="0" applyNumberFormat="1" applyFont="1" applyBorder="1" applyAlignment="1">
      <alignment horizontal="center"/>
    </xf>
    <xf numFmtId="41" fontId="1" fillId="0" borderId="15" xfId="0" applyNumberFormat="1" applyFont="1" applyBorder="1" applyAlignment="1">
      <alignment horizontal="center"/>
    </xf>
    <xf numFmtId="183" fontId="0" fillId="0" borderId="1" xfId="0" applyNumberFormat="1" applyFill="1" applyBorder="1" applyAlignment="1">
      <alignment horizontal="right"/>
    </xf>
    <xf numFmtId="183" fontId="0" fillId="0" borderId="2" xfId="0" applyNumberFormat="1" applyFill="1" applyBorder="1" applyAlignment="1">
      <alignment horizontal="right"/>
    </xf>
    <xf numFmtId="183" fontId="0" fillId="0" borderId="7" xfId="0" applyNumberFormat="1" applyFill="1" applyBorder="1" applyAlignment="1">
      <alignment horizontal="right"/>
    </xf>
    <xf numFmtId="183" fontId="0" fillId="0" borderId="8" xfId="0" applyNumberFormat="1" applyFill="1" applyBorder="1" applyAlignment="1">
      <alignment horizontal="right"/>
    </xf>
    <xf numFmtId="181" fontId="1" fillId="0" borderId="1" xfId="0" applyNumberFormat="1" applyFont="1" applyBorder="1" applyAlignment="1">
      <alignment horizontal="center"/>
    </xf>
    <xf numFmtId="181" fontId="1" fillId="0" borderId="2" xfId="0" applyNumberFormat="1" applyFont="1" applyBorder="1" applyAlignment="1">
      <alignment horizontal="center"/>
    </xf>
    <xf numFmtId="181" fontId="1" fillId="0" borderId="13" xfId="0" applyNumberFormat="1" applyFont="1" applyBorder="1" applyAlignment="1">
      <alignment horizontal="center"/>
    </xf>
    <xf numFmtId="181" fontId="1" fillId="0" borderId="15" xfId="0" applyNumberFormat="1" applyFont="1" applyBorder="1" applyAlignment="1">
      <alignment horizontal="center"/>
    </xf>
    <xf numFmtId="181" fontId="0" fillId="0" borderId="5" xfId="0" applyNumberFormat="1" applyFill="1" applyBorder="1" applyAlignment="1" quotePrefix="1">
      <alignment horizontal="right"/>
    </xf>
    <xf numFmtId="181" fontId="0" fillId="0" borderId="9" xfId="0" applyNumberFormat="1" applyFill="1" applyBorder="1" applyAlignment="1" quotePrefix="1">
      <alignment horizontal="right"/>
    </xf>
    <xf numFmtId="181" fontId="0" fillId="0" borderId="5" xfId="0" applyNumberFormat="1" applyFill="1" applyBorder="1" applyAlignment="1">
      <alignment horizontal="right"/>
    </xf>
    <xf numFmtId="181" fontId="0" fillId="0" borderId="9" xfId="0" applyNumberFormat="1" applyFill="1" applyBorder="1" applyAlignment="1">
      <alignment horizontal="right"/>
    </xf>
    <xf numFmtId="183" fontId="0" fillId="0" borderId="5" xfId="15" applyNumberFormat="1" applyFill="1" applyBorder="1" applyAlignment="1">
      <alignment horizontal="right"/>
    </xf>
    <xf numFmtId="183" fontId="0" fillId="0" borderId="9" xfId="15" applyNumberFormat="1" applyFill="1" applyBorder="1" applyAlignment="1">
      <alignment horizontal="right"/>
    </xf>
    <xf numFmtId="181" fontId="0" fillId="0" borderId="5" xfId="0" applyNumberFormat="1" applyBorder="1" applyAlignment="1">
      <alignment horizontal="center"/>
    </xf>
    <xf numFmtId="181" fontId="0" fillId="0" borderId="9" xfId="0" applyNumberFormat="1" applyBorder="1" applyAlignment="1">
      <alignment horizontal="center"/>
    </xf>
    <xf numFmtId="181" fontId="0" fillId="0" borderId="1" xfId="0" applyNumberFormat="1" applyFill="1" applyBorder="1" applyAlignment="1">
      <alignment horizontal="center"/>
    </xf>
    <xf numFmtId="181" fontId="0" fillId="0" borderId="2" xfId="0" applyNumberFormat="1" applyFill="1" applyBorder="1" applyAlignment="1">
      <alignment horizontal="center"/>
    </xf>
    <xf numFmtId="181" fontId="0" fillId="0" borderId="7" xfId="0" applyNumberFormat="1" applyFill="1" applyBorder="1" applyAlignment="1">
      <alignment horizontal="center"/>
    </xf>
    <xf numFmtId="181" fontId="0" fillId="0" borderId="8" xfId="0" applyNumberFormat="1" applyFill="1" applyBorder="1" applyAlignment="1">
      <alignment horizontal="center"/>
    </xf>
    <xf numFmtId="43" fontId="0" fillId="0" borderId="1" xfId="0" applyNumberFormat="1" applyFill="1" applyBorder="1" applyAlignment="1">
      <alignment horizontal="right"/>
    </xf>
    <xf numFmtId="0" fontId="0" fillId="0" borderId="2" xfId="0" applyFill="1" applyBorder="1" applyAlignment="1">
      <alignment/>
    </xf>
    <xf numFmtId="0" fontId="0" fillId="0" borderId="7" xfId="0" applyFill="1" applyBorder="1" applyAlignment="1">
      <alignment/>
    </xf>
    <xf numFmtId="0" fontId="0" fillId="0" borderId="8" xfId="0" applyFill="1" applyBorder="1" applyAlignment="1">
      <alignment/>
    </xf>
    <xf numFmtId="181" fontId="0" fillId="0" borderId="0" xfId="0" applyNumberFormat="1" applyBorder="1" applyAlignment="1" quotePrefix="1">
      <alignment horizontal="right"/>
    </xf>
    <xf numFmtId="181" fontId="0" fillId="0" borderId="0" xfId="0" applyNumberFormat="1" applyBorder="1" applyAlignment="1">
      <alignment horizontal="right"/>
    </xf>
    <xf numFmtId="181" fontId="0" fillId="0" borderId="0" xfId="0" applyNumberFormat="1" applyBorder="1" applyAlignment="1">
      <alignment horizontal="center"/>
    </xf>
    <xf numFmtId="181" fontId="1" fillId="0" borderId="0" xfId="0" applyNumberFormat="1" applyFont="1" applyBorder="1" applyAlignment="1">
      <alignment horizontal="center"/>
    </xf>
    <xf numFmtId="41" fontId="0" fillId="0" borderId="1" xfId="0" applyNumberFormat="1" applyBorder="1" applyAlignment="1">
      <alignment horizontal="center"/>
    </xf>
    <xf numFmtId="41" fontId="0" fillId="0" borderId="2" xfId="0" applyNumberFormat="1" applyBorder="1" applyAlignment="1">
      <alignment horizontal="center"/>
    </xf>
    <xf numFmtId="41" fontId="0" fillId="0" borderId="7" xfId="0" applyNumberFormat="1" applyBorder="1" applyAlignment="1">
      <alignment horizontal="center"/>
    </xf>
    <xf numFmtId="41" fontId="0" fillId="0" borderId="8" xfId="0" applyNumberFormat="1" applyBorder="1" applyAlignment="1">
      <alignment horizontal="center"/>
    </xf>
    <xf numFmtId="41" fontId="1" fillId="0" borderId="1" xfId="0" applyNumberFormat="1" applyFont="1" applyFill="1" applyBorder="1" applyAlignment="1">
      <alignment horizontal="center"/>
    </xf>
    <xf numFmtId="41" fontId="1" fillId="0" borderId="2" xfId="0" applyNumberFormat="1" applyFont="1" applyFill="1" applyBorder="1" applyAlignment="1">
      <alignment horizontal="center"/>
    </xf>
    <xf numFmtId="41" fontId="1" fillId="0" borderId="7" xfId="0" applyNumberFormat="1" applyFont="1" applyFill="1" applyBorder="1" applyAlignment="1">
      <alignment horizontal="center"/>
    </xf>
    <xf numFmtId="41" fontId="1" fillId="0" borderId="8" xfId="0" applyNumberFormat="1" applyFont="1" applyFill="1" applyBorder="1" applyAlignment="1">
      <alignment horizontal="center"/>
    </xf>
    <xf numFmtId="41" fontId="1" fillId="0" borderId="0" xfId="0" applyNumberFormat="1" applyFont="1" applyAlignment="1">
      <alignment horizontal="center"/>
    </xf>
    <xf numFmtId="41" fontId="6" fillId="0" borderId="0" xfId="0" applyNumberFormat="1" applyFont="1" applyAlignment="1">
      <alignment horizontal="center"/>
    </xf>
    <xf numFmtId="41" fontId="0" fillId="0" borderId="0" xfId="0" applyNumberFormat="1" applyAlignment="1">
      <alignment/>
    </xf>
    <xf numFmtId="181" fontId="1"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5</xdr:row>
      <xdr:rowOff>76200</xdr:rowOff>
    </xdr:from>
    <xdr:to>
      <xdr:col>5</xdr:col>
      <xdr:colOff>266700</xdr:colOff>
      <xdr:row>5</xdr:row>
      <xdr:rowOff>76200</xdr:rowOff>
    </xdr:to>
    <xdr:sp>
      <xdr:nvSpPr>
        <xdr:cNvPr id="1" name="AutoShape 11"/>
        <xdr:cNvSpPr>
          <a:spLocks/>
        </xdr:cNvSpPr>
      </xdr:nvSpPr>
      <xdr:spPr>
        <a:xfrm flipH="1">
          <a:off x="5019675" y="885825"/>
          <a:ext cx="2400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714375</xdr:colOff>
      <xdr:row>5</xdr:row>
      <xdr:rowOff>76200</xdr:rowOff>
    </xdr:from>
    <xdr:to>
      <xdr:col>8</xdr:col>
      <xdr:colOff>838200</xdr:colOff>
      <xdr:row>5</xdr:row>
      <xdr:rowOff>85725</xdr:rowOff>
    </xdr:to>
    <xdr:sp>
      <xdr:nvSpPr>
        <xdr:cNvPr id="2" name="Line 12"/>
        <xdr:cNvSpPr>
          <a:spLocks/>
        </xdr:cNvSpPr>
      </xdr:nvSpPr>
      <xdr:spPr>
        <a:xfrm flipV="1">
          <a:off x="8953500" y="885825"/>
          <a:ext cx="26479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6</xdr:row>
      <xdr:rowOff>85725</xdr:rowOff>
    </xdr:from>
    <xdr:to>
      <xdr:col>4</xdr:col>
      <xdr:colOff>666750</xdr:colOff>
      <xdr:row>6</xdr:row>
      <xdr:rowOff>85725</xdr:rowOff>
    </xdr:to>
    <xdr:sp>
      <xdr:nvSpPr>
        <xdr:cNvPr id="3" name="AutoShape 13"/>
        <xdr:cNvSpPr>
          <a:spLocks/>
        </xdr:cNvSpPr>
      </xdr:nvSpPr>
      <xdr:spPr>
        <a:xfrm flipH="1" flipV="1">
          <a:off x="4972050" y="1057275"/>
          <a:ext cx="1762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609600</xdr:colOff>
      <xdr:row>6</xdr:row>
      <xdr:rowOff>95250</xdr:rowOff>
    </xdr:from>
    <xdr:to>
      <xdr:col>7</xdr:col>
      <xdr:colOff>800100</xdr:colOff>
      <xdr:row>6</xdr:row>
      <xdr:rowOff>95250</xdr:rowOff>
    </xdr:to>
    <xdr:sp>
      <xdr:nvSpPr>
        <xdr:cNvPr id="4" name="Line 14"/>
        <xdr:cNvSpPr>
          <a:spLocks/>
        </xdr:cNvSpPr>
      </xdr:nvSpPr>
      <xdr:spPr>
        <a:xfrm>
          <a:off x="8848725" y="1066800"/>
          <a:ext cx="1657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57"/>
  <sheetViews>
    <sheetView workbookViewId="0" topLeftCell="A1">
      <selection activeCell="B27" sqref="B27"/>
    </sheetView>
  </sheetViews>
  <sheetFormatPr defaultColWidth="9.140625" defaultRowHeight="12.75"/>
  <cols>
    <col min="1" max="1" width="8.140625" style="56" customWidth="1"/>
    <col min="2" max="2" width="25.00390625" style="2" customWidth="1"/>
    <col min="3" max="3" width="17.57421875" style="2" customWidth="1"/>
    <col min="4" max="4" width="18.421875" style="2" customWidth="1"/>
    <col min="5" max="5" width="16.8515625" style="2" customWidth="1"/>
    <col min="6" max="6" width="18.421875" style="2" customWidth="1"/>
    <col min="7" max="7" width="9.140625" style="2" customWidth="1"/>
    <col min="8" max="8" width="10.28125" style="2" bestFit="1" customWidth="1"/>
    <col min="9" max="16384" width="9.140625" style="2" customWidth="1"/>
  </cols>
  <sheetData>
    <row r="1" ht="12.75">
      <c r="A1" s="13" t="s">
        <v>91</v>
      </c>
    </row>
    <row r="2" ht="12.75">
      <c r="A2" s="33"/>
    </row>
    <row r="3" ht="12.75">
      <c r="A3" s="31" t="s">
        <v>117</v>
      </c>
    </row>
    <row r="4" ht="12.75">
      <c r="A4" s="42" t="s">
        <v>101</v>
      </c>
    </row>
    <row r="5" ht="12.75">
      <c r="A5" s="31"/>
    </row>
    <row r="6" ht="12.75">
      <c r="A6" s="42"/>
    </row>
    <row r="7" spans="1:6" ht="12.75">
      <c r="A7" s="25"/>
      <c r="B7" s="43"/>
      <c r="C7" s="104" t="s">
        <v>1</v>
      </c>
      <c r="D7" s="105"/>
      <c r="E7" s="106" t="s">
        <v>2</v>
      </c>
      <c r="F7" s="107"/>
    </row>
    <row r="8" spans="1:6" ht="12.75">
      <c r="A8" s="44"/>
      <c r="B8" s="32"/>
      <c r="C8" s="37" t="s">
        <v>3</v>
      </c>
      <c r="D8" s="37" t="s">
        <v>4</v>
      </c>
      <c r="E8" s="37" t="s">
        <v>3</v>
      </c>
      <c r="F8" s="37" t="s">
        <v>4</v>
      </c>
    </row>
    <row r="9" spans="1:6" ht="12.75">
      <c r="A9" s="44"/>
      <c r="B9" s="32"/>
      <c r="C9" s="45" t="s">
        <v>78</v>
      </c>
      <c r="D9" s="45" t="s">
        <v>5</v>
      </c>
      <c r="E9" s="45" t="s">
        <v>79</v>
      </c>
      <c r="F9" s="45" t="s">
        <v>5</v>
      </c>
    </row>
    <row r="10" spans="1:6" ht="12.75">
      <c r="A10" s="44"/>
      <c r="B10" s="32"/>
      <c r="C10" s="45"/>
      <c r="D10" s="45" t="s">
        <v>6</v>
      </c>
      <c r="E10" s="45"/>
      <c r="F10" s="45" t="s">
        <v>7</v>
      </c>
    </row>
    <row r="11" spans="1:6" ht="12.75">
      <c r="A11" s="44"/>
      <c r="B11" s="32"/>
      <c r="C11" s="46"/>
      <c r="D11" s="46"/>
      <c r="E11" s="46"/>
      <c r="F11" s="46"/>
    </row>
    <row r="12" spans="1:6" ht="12.75">
      <c r="A12" s="44"/>
      <c r="B12" s="32"/>
      <c r="C12" s="45" t="s">
        <v>102</v>
      </c>
      <c r="D12" s="45" t="s">
        <v>103</v>
      </c>
      <c r="E12" s="45" t="s">
        <v>102</v>
      </c>
      <c r="F12" s="45" t="s">
        <v>103</v>
      </c>
    </row>
    <row r="13" spans="1:6" ht="12.75">
      <c r="A13" s="47"/>
      <c r="B13" s="35"/>
      <c r="C13" s="74" t="s">
        <v>8</v>
      </c>
      <c r="D13" s="74" t="s">
        <v>8</v>
      </c>
      <c r="E13" s="74" t="s">
        <v>8</v>
      </c>
      <c r="F13" s="74" t="s">
        <v>8</v>
      </c>
    </row>
    <row r="14" spans="1:8" ht="12.75">
      <c r="A14" s="48">
        <v>1</v>
      </c>
      <c r="B14" s="49" t="s">
        <v>9</v>
      </c>
      <c r="C14" s="75">
        <f>'CPL(2)'!D14</f>
        <v>18113</v>
      </c>
      <c r="D14" s="75">
        <f>'CPL(2)'!E14</f>
        <v>20626</v>
      </c>
      <c r="E14" s="75">
        <f>'CPL(2)'!F14</f>
        <v>18113</v>
      </c>
      <c r="F14" s="75">
        <f>'CPL(2)'!G14</f>
        <v>20626</v>
      </c>
      <c r="H14" s="3"/>
    </row>
    <row r="15" spans="1:6" ht="12.75">
      <c r="A15" s="37">
        <v>2</v>
      </c>
      <c r="B15" s="49" t="s">
        <v>124</v>
      </c>
      <c r="C15" s="76">
        <f>'CPL(2)'!D25</f>
        <v>943</v>
      </c>
      <c r="D15" s="76">
        <f>'CPL(2)'!E25</f>
        <v>453</v>
      </c>
      <c r="E15" s="76">
        <f>'CPL(2)'!F25</f>
        <v>943</v>
      </c>
      <c r="F15" s="76">
        <f>'CPL(2)'!G25</f>
        <v>453</v>
      </c>
    </row>
    <row r="16" spans="1:6" ht="12.75">
      <c r="A16" s="37">
        <v>3</v>
      </c>
      <c r="B16" s="51" t="s">
        <v>125</v>
      </c>
      <c r="C16" s="108">
        <f>'CPL(2)'!D35</f>
        <v>28</v>
      </c>
      <c r="D16" s="108">
        <f>'CPL(2)'!E35</f>
        <v>139</v>
      </c>
      <c r="E16" s="108">
        <f>'CPL(2)'!F35</f>
        <v>28</v>
      </c>
      <c r="F16" s="108">
        <f>'CPL(2)'!G35</f>
        <v>139</v>
      </c>
    </row>
    <row r="17" spans="1:6" ht="12.75">
      <c r="A17" s="45"/>
      <c r="B17" s="52" t="s">
        <v>10</v>
      </c>
      <c r="C17" s="109"/>
      <c r="D17" s="109"/>
      <c r="E17" s="109"/>
      <c r="F17" s="109"/>
    </row>
    <row r="18" spans="1:6" ht="12.75">
      <c r="A18" s="37">
        <v>4</v>
      </c>
      <c r="B18" s="53" t="s">
        <v>126</v>
      </c>
      <c r="C18" s="110">
        <f>'CPL(2)'!D35</f>
        <v>28</v>
      </c>
      <c r="D18" s="110">
        <f>'CPL(2)'!E35</f>
        <v>139</v>
      </c>
      <c r="E18" s="110">
        <f>'CPL(2)'!F35</f>
        <v>28</v>
      </c>
      <c r="F18" s="110">
        <f>'CPL(2)'!G35</f>
        <v>139</v>
      </c>
    </row>
    <row r="19" spans="1:6" ht="12.75">
      <c r="A19" s="45"/>
      <c r="B19" s="54" t="s">
        <v>11</v>
      </c>
      <c r="C19" s="111"/>
      <c r="D19" s="111"/>
      <c r="E19" s="111"/>
      <c r="F19" s="111"/>
    </row>
    <row r="20" spans="1:6" ht="12.75">
      <c r="A20" s="25">
        <v>5</v>
      </c>
      <c r="B20" s="51" t="s">
        <v>127</v>
      </c>
      <c r="C20" s="112">
        <f>'CPL(2)'!D39</f>
        <v>0.04</v>
      </c>
      <c r="D20" s="112">
        <f>'CPL(2)'!E39</f>
        <v>0.22</v>
      </c>
      <c r="E20" s="112">
        <f>'CPL(2)'!F39</f>
        <v>0.04</v>
      </c>
      <c r="F20" s="112">
        <f>'CPL(2)'!G39</f>
        <v>0.22</v>
      </c>
    </row>
    <row r="21" spans="1:6" ht="12.75">
      <c r="A21" s="47"/>
      <c r="B21" s="52" t="s">
        <v>12</v>
      </c>
      <c r="C21" s="113"/>
      <c r="D21" s="113"/>
      <c r="E21" s="113"/>
      <c r="F21" s="113"/>
    </row>
    <row r="22" spans="1:6" ht="12.75">
      <c r="A22" s="38">
        <v>6</v>
      </c>
      <c r="B22" s="54" t="s">
        <v>25</v>
      </c>
      <c r="C22" s="77">
        <v>0</v>
      </c>
      <c r="D22" s="77">
        <v>0</v>
      </c>
      <c r="E22" s="77">
        <v>0</v>
      </c>
      <c r="F22" s="77">
        <v>0</v>
      </c>
    </row>
    <row r="23" spans="1:6" ht="12.75">
      <c r="A23" s="55"/>
      <c r="C23" s="78"/>
      <c r="D23" s="78"/>
      <c r="E23" s="78"/>
      <c r="F23" s="79"/>
    </row>
    <row r="24" spans="1:6" ht="12.75">
      <c r="A24" s="114"/>
      <c r="B24" s="114"/>
      <c r="C24" s="116" t="s">
        <v>94</v>
      </c>
      <c r="D24" s="117"/>
      <c r="E24" s="116" t="s">
        <v>13</v>
      </c>
      <c r="F24" s="117"/>
    </row>
    <row r="25" spans="1:6" ht="12.75">
      <c r="A25" s="115"/>
      <c r="B25" s="115"/>
      <c r="C25" s="118"/>
      <c r="D25" s="119"/>
      <c r="E25" s="118" t="s">
        <v>14</v>
      </c>
      <c r="F25" s="119"/>
    </row>
    <row r="26" spans="1:6" ht="12.75">
      <c r="A26" s="37">
        <v>7</v>
      </c>
      <c r="B26" s="53" t="s">
        <v>15</v>
      </c>
      <c r="C26" s="120">
        <f>CBS!D53</f>
        <v>0.17</v>
      </c>
      <c r="D26" s="121"/>
      <c r="E26" s="120">
        <f>CBS!E53</f>
        <v>0.17</v>
      </c>
      <c r="F26" s="121"/>
    </row>
    <row r="27" spans="1:6" ht="12.75">
      <c r="A27" s="38"/>
      <c r="B27" s="54" t="s">
        <v>16</v>
      </c>
      <c r="C27" s="122"/>
      <c r="D27" s="123"/>
      <c r="E27" s="122"/>
      <c r="F27" s="123"/>
    </row>
    <row r="28" spans="3:6" ht="12.75">
      <c r="C28" s="56"/>
      <c r="D28" s="56"/>
      <c r="E28" s="56"/>
      <c r="F28" s="56"/>
    </row>
    <row r="29" spans="3:6" ht="12.75">
      <c r="C29" s="56"/>
      <c r="D29" s="56"/>
      <c r="E29" s="56"/>
      <c r="F29" s="56"/>
    </row>
    <row r="30" spans="3:6" ht="12.75">
      <c r="C30" s="56"/>
      <c r="D30" s="56"/>
      <c r="E30" s="56"/>
      <c r="F30" s="56"/>
    </row>
    <row r="31" spans="1:6" ht="12.75">
      <c r="A31" s="31" t="s">
        <v>118</v>
      </c>
      <c r="C31" s="56"/>
      <c r="D31" s="56"/>
      <c r="E31" s="56"/>
      <c r="F31" s="56"/>
    </row>
    <row r="33" spans="1:6" ht="12.75">
      <c r="A33" s="25"/>
      <c r="B33" s="43"/>
      <c r="C33" s="104" t="s">
        <v>1</v>
      </c>
      <c r="D33" s="105"/>
      <c r="E33" s="106" t="s">
        <v>2</v>
      </c>
      <c r="F33" s="107"/>
    </row>
    <row r="34" spans="1:6" ht="12.75">
      <c r="A34" s="44"/>
      <c r="B34" s="32"/>
      <c r="C34" s="37" t="s">
        <v>3</v>
      </c>
      <c r="D34" s="37" t="s">
        <v>4</v>
      </c>
      <c r="E34" s="37" t="s">
        <v>3</v>
      </c>
      <c r="F34" s="37" t="s">
        <v>4</v>
      </c>
    </row>
    <row r="35" spans="1:6" ht="12.75">
      <c r="A35" s="44"/>
      <c r="B35" s="32"/>
      <c r="C35" s="45" t="s">
        <v>78</v>
      </c>
      <c r="D35" s="45" t="s">
        <v>5</v>
      </c>
      <c r="E35" s="45" t="s">
        <v>79</v>
      </c>
      <c r="F35" s="45" t="s">
        <v>5</v>
      </c>
    </row>
    <row r="36" spans="1:6" ht="12.75">
      <c r="A36" s="44"/>
      <c r="B36" s="32"/>
      <c r="C36" s="45"/>
      <c r="D36" s="45" t="s">
        <v>6</v>
      </c>
      <c r="E36" s="45"/>
      <c r="F36" s="45" t="s">
        <v>7</v>
      </c>
    </row>
    <row r="37" spans="1:6" ht="12.75">
      <c r="A37" s="44"/>
      <c r="B37" s="32"/>
      <c r="C37" s="46"/>
      <c r="D37" s="46"/>
      <c r="E37" s="46"/>
      <c r="F37" s="46"/>
    </row>
    <row r="38" spans="1:6" ht="12.75">
      <c r="A38" s="44"/>
      <c r="B38" s="32"/>
      <c r="C38" s="45" t="s">
        <v>102</v>
      </c>
      <c r="D38" s="45" t="s">
        <v>103</v>
      </c>
      <c r="E38" s="45" t="s">
        <v>102</v>
      </c>
      <c r="F38" s="45" t="s">
        <v>103</v>
      </c>
    </row>
    <row r="39" spans="1:6" ht="12.75">
      <c r="A39" s="47"/>
      <c r="B39" s="35"/>
      <c r="C39" s="38" t="s">
        <v>8</v>
      </c>
      <c r="D39" s="38" t="s">
        <v>8</v>
      </c>
      <c r="E39" s="38" t="s">
        <v>8</v>
      </c>
      <c r="F39" s="38" t="s">
        <v>8</v>
      </c>
    </row>
    <row r="40" spans="1:6" ht="12.75">
      <c r="A40" s="37">
        <v>1</v>
      </c>
      <c r="B40" s="49" t="s">
        <v>128</v>
      </c>
      <c r="C40" s="50">
        <f>'CPL(2)'!D20</f>
        <v>1122</v>
      </c>
      <c r="D40" s="50">
        <f>'CPL(2)'!E20</f>
        <v>759</v>
      </c>
      <c r="E40" s="50">
        <f>'CPL(2)'!F20</f>
        <v>1122</v>
      </c>
      <c r="F40" s="50">
        <f>'CPL(2)'!G20</f>
        <v>759</v>
      </c>
    </row>
    <row r="41" spans="1:8" ht="12.75">
      <c r="A41" s="37">
        <v>2</v>
      </c>
      <c r="B41" s="51" t="s">
        <v>17</v>
      </c>
      <c r="C41" s="50">
        <f>110</f>
        <v>110</v>
      </c>
      <c r="D41" s="50">
        <f>96</f>
        <v>96</v>
      </c>
      <c r="E41" s="50">
        <f>110</f>
        <v>110</v>
      </c>
      <c r="F41" s="50">
        <f>96</f>
        <v>96</v>
      </c>
      <c r="H41" s="57"/>
    </row>
    <row r="42" spans="1:6" ht="12.75">
      <c r="A42" s="48">
        <v>3</v>
      </c>
      <c r="B42" s="49" t="s">
        <v>18</v>
      </c>
      <c r="C42" s="50">
        <f>179+110</f>
        <v>289</v>
      </c>
      <c r="D42" s="50">
        <f>402</f>
        <v>402</v>
      </c>
      <c r="E42" s="50">
        <v>289</v>
      </c>
      <c r="F42" s="50">
        <f>402</f>
        <v>402</v>
      </c>
    </row>
    <row r="43" spans="1:8" s="32" customFormat="1" ht="12.75">
      <c r="A43" s="34"/>
      <c r="C43" s="124"/>
      <c r="D43" s="125"/>
      <c r="E43" s="125"/>
      <c r="F43" s="125"/>
      <c r="H43" s="59"/>
    </row>
    <row r="44" spans="1:6" s="32" customFormat="1" ht="12.75">
      <c r="A44" s="34"/>
      <c r="C44" s="124"/>
      <c r="D44" s="125"/>
      <c r="E44" s="125"/>
      <c r="F44" s="125"/>
    </row>
    <row r="45" spans="1:6" s="32" customFormat="1" ht="12.75">
      <c r="A45" s="34"/>
      <c r="C45" s="126"/>
      <c r="D45" s="126"/>
      <c r="E45" s="126"/>
      <c r="F45" s="126"/>
    </row>
    <row r="46" spans="1:6" s="32" customFormat="1" ht="12.75">
      <c r="A46" s="34"/>
      <c r="C46" s="126"/>
      <c r="D46" s="126"/>
      <c r="E46" s="126"/>
      <c r="F46" s="126"/>
    </row>
    <row r="47" spans="1:6" s="32" customFormat="1" ht="12.75">
      <c r="A47" s="34"/>
      <c r="C47" s="125"/>
      <c r="D47" s="125"/>
      <c r="E47" s="125"/>
      <c r="F47" s="125"/>
    </row>
    <row r="48" spans="1:6" s="32" customFormat="1" ht="12.75">
      <c r="A48" s="34"/>
      <c r="C48" s="125"/>
      <c r="D48" s="125"/>
      <c r="E48" s="125"/>
      <c r="F48" s="125"/>
    </row>
    <row r="49" spans="1:6" s="32" customFormat="1" ht="12.75">
      <c r="A49" s="34"/>
      <c r="C49" s="127"/>
      <c r="D49" s="127"/>
      <c r="E49" s="127"/>
      <c r="F49" s="127"/>
    </row>
    <row r="50" spans="1:6" s="32" customFormat="1" ht="12.75">
      <c r="A50" s="34"/>
      <c r="C50" s="60"/>
      <c r="D50" s="60"/>
      <c r="E50" s="60"/>
      <c r="F50" s="60"/>
    </row>
    <row r="51" spans="1:6" s="32" customFormat="1" ht="12.75">
      <c r="A51" s="34"/>
      <c r="C51" s="126"/>
      <c r="D51" s="126"/>
      <c r="E51" s="126"/>
      <c r="F51" s="126"/>
    </row>
    <row r="52" spans="1:6" s="32" customFormat="1" ht="12.75">
      <c r="A52" s="34"/>
      <c r="C52" s="58"/>
      <c r="D52" s="58"/>
      <c r="E52" s="58"/>
      <c r="F52" s="58"/>
    </row>
    <row r="53" spans="3:6" ht="12.75">
      <c r="C53" s="61"/>
      <c r="D53" s="61"/>
      <c r="E53" s="61"/>
      <c r="F53" s="61"/>
    </row>
    <row r="54" spans="3:6" ht="12.75">
      <c r="C54" s="61"/>
      <c r="D54" s="61"/>
      <c r="E54" s="61"/>
      <c r="F54" s="61"/>
    </row>
    <row r="55" spans="3:6" ht="12.75">
      <c r="C55" s="61"/>
      <c r="D55" s="61"/>
      <c r="E55" s="61"/>
      <c r="F55" s="61"/>
    </row>
    <row r="56" spans="3:6" ht="12.75">
      <c r="C56" s="61"/>
      <c r="D56" s="61"/>
      <c r="E56" s="61"/>
      <c r="F56" s="61"/>
    </row>
    <row r="57" spans="3:6" ht="12.75">
      <c r="C57" s="61"/>
      <c r="D57" s="61"/>
      <c r="E57" s="61"/>
      <c r="F57" s="61"/>
    </row>
  </sheetData>
  <mergeCells count="40">
    <mergeCell ref="C49:D49"/>
    <mergeCell ref="E49:F49"/>
    <mergeCell ref="C51:D51"/>
    <mergeCell ref="E51:F51"/>
    <mergeCell ref="C47:C48"/>
    <mergeCell ref="D47:D48"/>
    <mergeCell ref="E47:E48"/>
    <mergeCell ref="F47:F48"/>
    <mergeCell ref="C45:C46"/>
    <mergeCell ref="D45:D46"/>
    <mergeCell ref="E45:E46"/>
    <mergeCell ref="F45:F46"/>
    <mergeCell ref="C43:C44"/>
    <mergeCell ref="D43:D44"/>
    <mergeCell ref="E43:E44"/>
    <mergeCell ref="F43:F44"/>
    <mergeCell ref="C33:D33"/>
    <mergeCell ref="E33:F33"/>
    <mergeCell ref="C26:D27"/>
    <mergeCell ref="E26:F27"/>
    <mergeCell ref="A24:A25"/>
    <mergeCell ref="B24:B25"/>
    <mergeCell ref="C24:D24"/>
    <mergeCell ref="E24:F24"/>
    <mergeCell ref="C25:D25"/>
    <mergeCell ref="E25:F25"/>
    <mergeCell ref="C20:C21"/>
    <mergeCell ref="D20:D21"/>
    <mergeCell ref="E20:E21"/>
    <mergeCell ref="F20:F21"/>
    <mergeCell ref="C18:C19"/>
    <mergeCell ref="D18:D19"/>
    <mergeCell ref="E18:E19"/>
    <mergeCell ref="F18:F19"/>
    <mergeCell ref="C7:D7"/>
    <mergeCell ref="E7:F7"/>
    <mergeCell ref="C16:C17"/>
    <mergeCell ref="D16:D17"/>
    <mergeCell ref="E16:E17"/>
    <mergeCell ref="F16:F17"/>
  </mergeCells>
  <printOptions/>
  <pageMargins left="0.75" right="0.75" top="1" bottom="1" header="0.5" footer="0.5"/>
  <pageSetup fitToHeight="1" fitToWidth="1" horizontalDpi="600" verticalDpi="600" orientation="portrait" paperSize="9" scale="84" r:id="rId1"/>
  <ignoredErrors>
    <ignoredError sqref="D41:E41"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G50"/>
  <sheetViews>
    <sheetView workbookViewId="0" topLeftCell="A1">
      <selection activeCell="B8" sqref="B8"/>
    </sheetView>
  </sheetViews>
  <sheetFormatPr defaultColWidth="9.140625" defaultRowHeight="12.75"/>
  <cols>
    <col min="1" max="1" width="4.7109375" style="11" customWidth="1"/>
    <col min="2" max="2" width="26.57421875" style="5" customWidth="1"/>
    <col min="3" max="3" width="5.7109375" style="11" customWidth="1"/>
    <col min="4" max="4" width="17.57421875" style="5" customWidth="1"/>
    <col min="5" max="5" width="18.00390625" style="5" customWidth="1"/>
    <col min="6" max="6" width="16.8515625" style="5" customWidth="1"/>
    <col min="7" max="7" width="20.7109375" style="5" customWidth="1"/>
    <col min="8" max="16384" width="9.140625" style="5" customWidth="1"/>
  </cols>
  <sheetData>
    <row r="1" ht="12.75">
      <c r="B1" s="13" t="s">
        <v>91</v>
      </c>
    </row>
    <row r="2" ht="12.75">
      <c r="B2" s="13"/>
    </row>
    <row r="3" ht="12.75">
      <c r="B3" s="13" t="s">
        <v>0</v>
      </c>
    </row>
    <row r="4" ht="12.75">
      <c r="B4" s="42" t="s">
        <v>101</v>
      </c>
    </row>
    <row r="5" ht="12.75">
      <c r="B5" s="4"/>
    </row>
    <row r="6" ht="12.75">
      <c r="A6" s="13"/>
    </row>
    <row r="7" spans="1:7" ht="12.75">
      <c r="A7" s="14"/>
      <c r="B7" s="15"/>
      <c r="C7" s="16"/>
      <c r="D7" s="96" t="s">
        <v>1</v>
      </c>
      <c r="E7" s="97"/>
      <c r="F7" s="98" t="s">
        <v>2</v>
      </c>
      <c r="G7" s="99"/>
    </row>
    <row r="8" spans="1:7" ht="12.75">
      <c r="A8" s="14"/>
      <c r="B8" s="17"/>
      <c r="C8" s="18"/>
      <c r="D8" s="19" t="s">
        <v>3</v>
      </c>
      <c r="E8" s="19" t="s">
        <v>4</v>
      </c>
      <c r="F8" s="19" t="s">
        <v>3</v>
      </c>
      <c r="G8" s="19" t="s">
        <v>4</v>
      </c>
    </row>
    <row r="9" spans="1:7" ht="12.75">
      <c r="A9" s="14"/>
      <c r="B9" s="17"/>
      <c r="C9" s="18"/>
      <c r="D9" s="20" t="s">
        <v>78</v>
      </c>
      <c r="E9" s="20" t="s">
        <v>5</v>
      </c>
      <c r="F9" s="20" t="s">
        <v>79</v>
      </c>
      <c r="G9" s="20" t="s">
        <v>5</v>
      </c>
    </row>
    <row r="10" spans="1:7" ht="12.75">
      <c r="A10" s="14"/>
      <c r="B10" s="17"/>
      <c r="C10" s="18"/>
      <c r="D10" s="20"/>
      <c r="E10" s="20" t="s">
        <v>6</v>
      </c>
      <c r="F10" s="20"/>
      <c r="G10" s="20" t="s">
        <v>7</v>
      </c>
    </row>
    <row r="11" spans="1:7" ht="12.75">
      <c r="A11" s="14"/>
      <c r="B11" s="17"/>
      <c r="C11" s="18"/>
      <c r="D11" s="21"/>
      <c r="E11" s="21"/>
      <c r="F11" s="21"/>
      <c r="G11" s="21"/>
    </row>
    <row r="12" spans="1:7" ht="12.75">
      <c r="A12" s="14"/>
      <c r="B12" s="17"/>
      <c r="C12" s="18"/>
      <c r="D12" s="45" t="s">
        <v>102</v>
      </c>
      <c r="E12" s="45" t="s">
        <v>103</v>
      </c>
      <c r="F12" s="45" t="s">
        <v>102</v>
      </c>
      <c r="G12" s="45" t="s">
        <v>103</v>
      </c>
    </row>
    <row r="13" spans="1:7" ht="12.75">
      <c r="A13" s="14"/>
      <c r="B13" s="22"/>
      <c r="C13" s="23"/>
      <c r="D13" s="24" t="s">
        <v>8</v>
      </c>
      <c r="E13" s="24" t="s">
        <v>8</v>
      </c>
      <c r="F13" s="24" t="s">
        <v>8</v>
      </c>
      <c r="G13" s="24" t="s">
        <v>8</v>
      </c>
    </row>
    <row r="14" spans="2:7" ht="12.75">
      <c r="B14" s="15" t="s">
        <v>9</v>
      </c>
      <c r="C14" s="16"/>
      <c r="D14" s="63">
        <f>18113</f>
        <v>18113</v>
      </c>
      <c r="E14" s="64">
        <f>20626</f>
        <v>20626</v>
      </c>
      <c r="F14" s="63">
        <f>18113</f>
        <v>18113</v>
      </c>
      <c r="G14" s="63">
        <f>20626</f>
        <v>20626</v>
      </c>
    </row>
    <row r="15" spans="2:7" ht="12.75">
      <c r="B15" s="17"/>
      <c r="C15" s="18"/>
      <c r="D15" s="63"/>
      <c r="E15" s="64"/>
      <c r="F15" s="63"/>
      <c r="G15" s="63"/>
    </row>
    <row r="16" spans="2:7" ht="12.75">
      <c r="B16" s="26" t="s">
        <v>19</v>
      </c>
      <c r="C16" s="27"/>
      <c r="D16" s="63">
        <f>D20-D18-D14</f>
        <v>-17029</v>
      </c>
      <c r="E16" s="64">
        <f>E20-E18-E14</f>
        <v>-20000</v>
      </c>
      <c r="F16" s="63">
        <f>F20-F18-F14</f>
        <v>-17029</v>
      </c>
      <c r="G16" s="63">
        <f>G20-G18-G14</f>
        <v>-20096</v>
      </c>
    </row>
    <row r="17" spans="2:7" ht="12.75">
      <c r="B17" s="17"/>
      <c r="C17" s="18"/>
      <c r="D17" s="63"/>
      <c r="E17" s="64"/>
      <c r="F17" s="63"/>
      <c r="G17" s="63"/>
    </row>
    <row r="18" spans="2:7" ht="12.75">
      <c r="B18" s="17" t="s">
        <v>20</v>
      </c>
      <c r="C18" s="18"/>
      <c r="D18" s="63">
        <f>38</f>
        <v>38</v>
      </c>
      <c r="E18" s="64">
        <f>229-96</f>
        <v>133</v>
      </c>
      <c r="F18" s="63">
        <f>38</f>
        <v>38</v>
      </c>
      <c r="G18" s="63">
        <f>229</f>
        <v>229</v>
      </c>
    </row>
    <row r="19" spans="2:7" ht="12.75">
      <c r="B19" s="17"/>
      <c r="C19" s="18"/>
      <c r="D19" s="65"/>
      <c r="E19" s="66"/>
      <c r="F19" s="65"/>
      <c r="G19" s="65"/>
    </row>
    <row r="20" spans="2:7" ht="12.75">
      <c r="B20" s="17" t="s">
        <v>128</v>
      </c>
      <c r="C20" s="18"/>
      <c r="D20" s="67">
        <v>1122</v>
      </c>
      <c r="E20" s="67">
        <f>855-96</f>
        <v>759</v>
      </c>
      <c r="F20" s="67">
        <v>1122</v>
      </c>
      <c r="G20" s="67">
        <f>855-96</f>
        <v>759</v>
      </c>
    </row>
    <row r="21" spans="2:7" ht="12.75">
      <c r="B21" s="17"/>
      <c r="C21" s="18"/>
      <c r="D21" s="63"/>
      <c r="E21" s="64"/>
      <c r="F21" s="63"/>
      <c r="G21" s="63"/>
    </row>
    <row r="22" spans="2:7" ht="12.75">
      <c r="B22" s="17" t="s">
        <v>69</v>
      </c>
      <c r="C22" s="18"/>
      <c r="D22" s="68">
        <v>-179</v>
      </c>
      <c r="E22" s="64">
        <f>-402+96</f>
        <v>-306</v>
      </c>
      <c r="F22" s="68">
        <v>-179</v>
      </c>
      <c r="G22" s="63">
        <f>-402+96</f>
        <v>-306</v>
      </c>
    </row>
    <row r="23" spans="2:7" ht="12.75">
      <c r="B23" s="17"/>
      <c r="C23" s="18"/>
      <c r="D23" s="65"/>
      <c r="E23" s="66"/>
      <c r="F23" s="65"/>
      <c r="G23" s="65"/>
    </row>
    <row r="24" spans="2:7" ht="12.75">
      <c r="B24" s="17"/>
      <c r="C24" s="18"/>
      <c r="D24" s="63"/>
      <c r="E24" s="64"/>
      <c r="F24" s="63"/>
      <c r="G24" s="63"/>
    </row>
    <row r="25" spans="2:7" ht="12.75">
      <c r="B25" s="17" t="s">
        <v>124</v>
      </c>
      <c r="C25" s="18"/>
      <c r="D25" s="68">
        <f>D20+D22</f>
        <v>943</v>
      </c>
      <c r="E25" s="64">
        <f>E20+E22</f>
        <v>453</v>
      </c>
      <c r="F25" s="68">
        <f>F20+F22</f>
        <v>943</v>
      </c>
      <c r="G25" s="63">
        <f>G20+G22</f>
        <v>453</v>
      </c>
    </row>
    <row r="26" spans="2:7" ht="12.75">
      <c r="B26" s="17"/>
      <c r="C26" s="18"/>
      <c r="D26" s="63"/>
      <c r="E26" s="64"/>
      <c r="F26" s="63"/>
      <c r="G26" s="63"/>
    </row>
    <row r="27" spans="2:7" ht="12.75">
      <c r="B27" s="17" t="s">
        <v>21</v>
      </c>
      <c r="C27" s="18"/>
      <c r="D27" s="68">
        <v>-356</v>
      </c>
      <c r="E27" s="64">
        <f>41</f>
        <v>41</v>
      </c>
      <c r="F27" s="68">
        <v>-356</v>
      </c>
      <c r="G27" s="63">
        <f>41</f>
        <v>41</v>
      </c>
    </row>
    <row r="28" spans="2:7" ht="12.75">
      <c r="B28" s="17"/>
      <c r="C28" s="18"/>
      <c r="D28" s="65"/>
      <c r="E28" s="66"/>
      <c r="F28" s="65"/>
      <c r="G28" s="65"/>
    </row>
    <row r="29" spans="2:7" ht="12.75">
      <c r="B29" s="17"/>
      <c r="C29" s="18"/>
      <c r="D29" s="63"/>
      <c r="E29" s="64"/>
      <c r="F29" s="63"/>
      <c r="G29" s="63"/>
    </row>
    <row r="30" spans="2:7" ht="12.75">
      <c r="B30" s="17" t="s">
        <v>129</v>
      </c>
      <c r="C30" s="18"/>
      <c r="D30" s="63">
        <f>D25+D27</f>
        <v>587</v>
      </c>
      <c r="E30" s="64">
        <f>E25+E27</f>
        <v>494</v>
      </c>
      <c r="F30" s="63">
        <f>F25+F27</f>
        <v>587</v>
      </c>
      <c r="G30" s="63">
        <f>G25+G27</f>
        <v>494</v>
      </c>
    </row>
    <row r="31" spans="2:7" ht="12.75">
      <c r="B31" s="17"/>
      <c r="C31" s="18"/>
      <c r="D31" s="63"/>
      <c r="E31" s="64"/>
      <c r="F31" s="63"/>
      <c r="G31" s="63"/>
    </row>
    <row r="32" spans="2:7" ht="12.75">
      <c r="B32" s="17" t="s">
        <v>22</v>
      </c>
      <c r="C32" s="18"/>
      <c r="D32" s="63">
        <v>-559</v>
      </c>
      <c r="E32" s="64">
        <v>-355</v>
      </c>
      <c r="F32" s="63">
        <v>-559</v>
      </c>
      <c r="G32" s="63">
        <v>-355</v>
      </c>
    </row>
    <row r="33" spans="2:7" ht="12.75">
      <c r="B33" s="17"/>
      <c r="C33" s="18"/>
      <c r="D33" s="63"/>
      <c r="E33" s="64"/>
      <c r="F33" s="63"/>
      <c r="G33" s="63"/>
    </row>
    <row r="34" spans="2:7" ht="12.75">
      <c r="B34" s="17"/>
      <c r="C34" s="18"/>
      <c r="D34" s="69"/>
      <c r="E34" s="69"/>
      <c r="F34" s="69"/>
      <c r="G34" s="69"/>
    </row>
    <row r="35" spans="2:7" ht="12.75">
      <c r="B35" s="17" t="s">
        <v>130</v>
      </c>
      <c r="C35" s="18"/>
      <c r="D35" s="63">
        <f>D30+D32</f>
        <v>28</v>
      </c>
      <c r="E35" s="63">
        <f>E30+E32</f>
        <v>139</v>
      </c>
      <c r="F35" s="63">
        <f>F30+F32</f>
        <v>28</v>
      </c>
      <c r="G35" s="63">
        <f>G30+G32</f>
        <v>139</v>
      </c>
    </row>
    <row r="36" spans="2:7" ht="12.75">
      <c r="B36" s="17"/>
      <c r="C36" s="18"/>
      <c r="D36" s="65"/>
      <c r="E36" s="65"/>
      <c r="F36" s="65"/>
      <c r="G36" s="65"/>
    </row>
    <row r="37" spans="2:7" ht="12.75">
      <c r="B37" s="17"/>
      <c r="C37" s="18"/>
      <c r="D37" s="69"/>
      <c r="E37" s="69"/>
      <c r="F37" s="69"/>
      <c r="G37" s="69"/>
    </row>
    <row r="38" spans="2:7" ht="12.75">
      <c r="B38" s="17" t="s">
        <v>131</v>
      </c>
      <c r="C38" s="18"/>
      <c r="D38" s="63"/>
      <c r="E38" s="63"/>
      <c r="F38" s="63"/>
      <c r="G38" s="63"/>
    </row>
    <row r="39" spans="2:7" ht="12.75">
      <c r="B39" s="28" t="s">
        <v>23</v>
      </c>
      <c r="C39" s="29"/>
      <c r="D39" s="70">
        <f>0.04</f>
        <v>0.04</v>
      </c>
      <c r="E39" s="70">
        <f>0.22</f>
        <v>0.22</v>
      </c>
      <c r="F39" s="71">
        <f>0.04</f>
        <v>0.04</v>
      </c>
      <c r="G39" s="70">
        <f>0.22</f>
        <v>0.22</v>
      </c>
    </row>
    <row r="40" spans="2:7" ht="12.75">
      <c r="B40" s="28" t="s">
        <v>24</v>
      </c>
      <c r="C40" s="29"/>
      <c r="D40" s="70" t="s">
        <v>64</v>
      </c>
      <c r="E40" s="70" t="s">
        <v>64</v>
      </c>
      <c r="F40" s="70" t="s">
        <v>64</v>
      </c>
      <c r="G40" s="70" t="s">
        <v>64</v>
      </c>
    </row>
    <row r="41" spans="2:7" ht="12.75">
      <c r="B41" s="28"/>
      <c r="C41" s="29"/>
      <c r="D41" s="70"/>
      <c r="E41" s="70"/>
      <c r="F41" s="70"/>
      <c r="G41" s="70"/>
    </row>
    <row r="42" spans="2:7" ht="12.75">
      <c r="B42" s="22" t="s">
        <v>25</v>
      </c>
      <c r="C42" s="23"/>
      <c r="D42" s="72">
        <v>0</v>
      </c>
      <c r="E42" s="72">
        <v>0</v>
      </c>
      <c r="F42" s="72">
        <v>0</v>
      </c>
      <c r="G42" s="72">
        <v>0</v>
      </c>
    </row>
    <row r="43" spans="4:7" ht="12.75">
      <c r="D43" s="73"/>
      <c r="E43" s="73"/>
      <c r="F43" s="73"/>
      <c r="G43" s="73"/>
    </row>
    <row r="44" spans="4:7" ht="12.75">
      <c r="D44" s="73"/>
      <c r="E44" s="73"/>
      <c r="F44" s="73"/>
      <c r="G44" s="73"/>
    </row>
    <row r="45" spans="2:7" ht="12.75">
      <c r="B45" s="128"/>
      <c r="C45" s="129"/>
      <c r="D45" s="132" t="s">
        <v>94</v>
      </c>
      <c r="E45" s="133"/>
      <c r="F45" s="132" t="s">
        <v>26</v>
      </c>
      <c r="G45" s="133"/>
    </row>
    <row r="46" spans="2:7" ht="12.75">
      <c r="B46" s="130"/>
      <c r="C46" s="131"/>
      <c r="D46" s="134"/>
      <c r="E46" s="135"/>
      <c r="F46" s="134" t="s">
        <v>14</v>
      </c>
      <c r="G46" s="135"/>
    </row>
    <row r="47" spans="2:7" ht="12.75">
      <c r="B47" s="15" t="s">
        <v>27</v>
      </c>
      <c r="C47" s="16"/>
      <c r="D47" s="100">
        <f>CBS!D53</f>
        <v>0.17</v>
      </c>
      <c r="E47" s="101"/>
      <c r="F47" s="100">
        <f>CBS!E53</f>
        <v>0.17</v>
      </c>
      <c r="G47" s="101"/>
    </row>
    <row r="48" spans="2:7" ht="12.75">
      <c r="B48" s="22" t="s">
        <v>28</v>
      </c>
      <c r="C48" s="23"/>
      <c r="D48" s="102"/>
      <c r="E48" s="103"/>
      <c r="F48" s="102"/>
      <c r="G48" s="103"/>
    </row>
    <row r="49" spans="4:7" ht="12.75">
      <c r="D49" s="30"/>
      <c r="E49" s="30"/>
      <c r="F49" s="30"/>
      <c r="G49" s="30"/>
    </row>
    <row r="50" spans="4:7" ht="12.75">
      <c r="D50" s="30"/>
      <c r="E50" s="30"/>
      <c r="F50" s="30"/>
      <c r="G50" s="30"/>
    </row>
  </sheetData>
  <mergeCells count="9">
    <mergeCell ref="D47:E48"/>
    <mergeCell ref="F47:G48"/>
    <mergeCell ref="D7:E7"/>
    <mergeCell ref="F7:G7"/>
    <mergeCell ref="B45:C46"/>
    <mergeCell ref="D45:E45"/>
    <mergeCell ref="F45:G45"/>
    <mergeCell ref="D46:E46"/>
    <mergeCell ref="F46:G46"/>
  </mergeCells>
  <printOptions/>
  <pageMargins left="0.63" right="0.53" top="1" bottom="1" header="0.5" footer="0.5"/>
  <pageSetup fitToHeight="1" fitToWidth="1" horizontalDpi="600" verticalDpi="600" orientation="portrait" paperSize="9" scale="83" r:id="rId1"/>
  <headerFooter alignWithMargins="0">
    <oddFooter>&amp;LThe condensed consolidated income statements should be read in conjunction with the audited financial statements for the year ended 31 March 2005 and the accompanying explanatory notes attached to the interim financial statements.
</oddFooter>
  </headerFooter>
  <ignoredErrors>
    <ignoredError sqref="E39:F39 E18 E14:F14" formula="1"/>
  </ignoredErrors>
</worksheet>
</file>

<file path=xl/worksheets/sheet3.xml><?xml version="1.0" encoding="utf-8"?>
<worksheet xmlns="http://schemas.openxmlformats.org/spreadsheetml/2006/main" xmlns:r="http://schemas.openxmlformats.org/officeDocument/2006/relationships">
  <sheetPr>
    <pageSetUpPr fitToPage="1"/>
  </sheetPr>
  <dimension ref="B1:E53"/>
  <sheetViews>
    <sheetView workbookViewId="0" topLeftCell="A1">
      <selection activeCell="D8" sqref="D8"/>
    </sheetView>
  </sheetViews>
  <sheetFormatPr defaultColWidth="9.140625" defaultRowHeight="12.75"/>
  <cols>
    <col min="1" max="1" width="3.421875" style="5" customWidth="1"/>
    <col min="2" max="2" width="42.140625" style="5" customWidth="1"/>
    <col min="3" max="3" width="7.7109375" style="5" customWidth="1"/>
    <col min="4" max="4" width="17.57421875" style="5" customWidth="1"/>
    <col min="5" max="5" width="19.57421875" style="5" customWidth="1"/>
    <col min="6" max="16384" width="9.140625" style="5" customWidth="1"/>
  </cols>
  <sheetData>
    <row r="1" ht="12.75">
      <c r="B1" s="13" t="s">
        <v>91</v>
      </c>
    </row>
    <row r="2" ht="12.75">
      <c r="B2" s="4"/>
    </row>
    <row r="3" ht="12.75">
      <c r="B3" s="4" t="s">
        <v>29</v>
      </c>
    </row>
    <row r="4" ht="12.75">
      <c r="B4" s="4" t="s">
        <v>104</v>
      </c>
    </row>
    <row r="6" spans="4:5" ht="12.75">
      <c r="D6" s="6" t="s">
        <v>30</v>
      </c>
      <c r="E6" s="6" t="s">
        <v>30</v>
      </c>
    </row>
    <row r="7" spans="3:5" ht="12.75">
      <c r="C7" s="11"/>
      <c r="D7" s="6" t="s">
        <v>105</v>
      </c>
      <c r="E7" s="6" t="s">
        <v>106</v>
      </c>
    </row>
    <row r="8" spans="3:5" ht="12.75">
      <c r="C8" s="11"/>
      <c r="D8" s="6" t="s">
        <v>116</v>
      </c>
      <c r="E8" s="6" t="s">
        <v>65</v>
      </c>
    </row>
    <row r="9" spans="4:5" ht="12.75">
      <c r="D9" s="6" t="s">
        <v>8</v>
      </c>
      <c r="E9" s="6" t="s">
        <v>8</v>
      </c>
    </row>
    <row r="11" ht="12.75">
      <c r="B11" s="4"/>
    </row>
    <row r="12" spans="2:5" ht="12.75">
      <c r="B12" s="5" t="s">
        <v>31</v>
      </c>
      <c r="D12" s="64">
        <f>4248</f>
        <v>4248</v>
      </c>
      <c r="E12" s="64">
        <f>4395</f>
        <v>4395</v>
      </c>
    </row>
    <row r="13" spans="2:5" ht="12.75">
      <c r="B13" s="5" t="s">
        <v>70</v>
      </c>
      <c r="D13" s="64">
        <f>3020</f>
        <v>3020</v>
      </c>
      <c r="E13" s="64">
        <f>3062</f>
        <v>3062</v>
      </c>
    </row>
    <row r="14" spans="2:5" ht="12.75">
      <c r="B14" s="5" t="s">
        <v>71</v>
      </c>
      <c r="D14" s="64">
        <f>3797</f>
        <v>3797</v>
      </c>
      <c r="E14" s="64">
        <f>3700</f>
        <v>3700</v>
      </c>
    </row>
    <row r="15" spans="4:5" ht="12.75">
      <c r="D15" s="64"/>
      <c r="E15" s="64"/>
    </row>
    <row r="16" spans="2:5" ht="12.75">
      <c r="B16" s="4" t="s">
        <v>32</v>
      </c>
      <c r="D16" s="64"/>
      <c r="E16" s="64"/>
    </row>
    <row r="17" spans="2:5" ht="12.75">
      <c r="B17" s="5" t="s">
        <v>33</v>
      </c>
      <c r="D17" s="64">
        <f>1882</f>
        <v>1882</v>
      </c>
      <c r="E17" s="64">
        <f>1832</f>
        <v>1832</v>
      </c>
    </row>
    <row r="18" spans="2:5" ht="12.75">
      <c r="B18" s="5" t="s">
        <v>34</v>
      </c>
      <c r="D18" s="64">
        <f>2712+27539+4143</f>
        <v>34394</v>
      </c>
      <c r="E18" s="64">
        <f>1055+17009+3859+1</f>
        <v>21924</v>
      </c>
    </row>
    <row r="19" spans="2:5" ht="12.75">
      <c r="B19" s="5" t="s">
        <v>80</v>
      </c>
      <c r="D19" s="64">
        <v>17146</v>
      </c>
      <c r="E19" s="64">
        <f>20371-1</f>
        <v>20370</v>
      </c>
    </row>
    <row r="20" spans="4:5" ht="12.75">
      <c r="D20" s="80">
        <f>SUM(D17:D19)</f>
        <v>53422</v>
      </c>
      <c r="E20" s="80">
        <f>SUM(E17:E19)</f>
        <v>44126</v>
      </c>
    </row>
    <row r="21" spans="4:5" ht="12.75">
      <c r="D21" s="64"/>
      <c r="E21" s="64"/>
    </row>
    <row r="22" spans="2:5" ht="12.75">
      <c r="B22" s="4" t="s">
        <v>35</v>
      </c>
      <c r="D22" s="64"/>
      <c r="E22" s="64"/>
    </row>
    <row r="23" spans="2:5" ht="12.75">
      <c r="B23" s="5" t="s">
        <v>62</v>
      </c>
      <c r="D23" s="64">
        <f>4876+11424+14730+1</f>
        <v>31031</v>
      </c>
      <c r="E23" s="64">
        <f>4380+10322+10707+1</f>
        <v>25410</v>
      </c>
    </row>
    <row r="24" spans="2:5" ht="12.75">
      <c r="B24" s="5" t="s">
        <v>21</v>
      </c>
      <c r="D24" s="64">
        <f>454</f>
        <v>454</v>
      </c>
      <c r="E24" s="64">
        <v>3</v>
      </c>
    </row>
    <row r="25" spans="2:5" ht="12.75">
      <c r="B25" s="5" t="s">
        <v>63</v>
      </c>
      <c r="D25" s="64">
        <f>14483+650</f>
        <v>15133</v>
      </c>
      <c r="E25" s="64">
        <f>11475+768</f>
        <v>12243</v>
      </c>
    </row>
    <row r="26" spans="4:5" ht="12.75">
      <c r="D26" s="80">
        <f>SUM(D23:D25)</f>
        <v>46618</v>
      </c>
      <c r="E26" s="80">
        <f>SUM(E23:E25)</f>
        <v>37656</v>
      </c>
    </row>
    <row r="27" spans="4:5" ht="12.75">
      <c r="D27" s="64"/>
      <c r="E27" s="64"/>
    </row>
    <row r="28" spans="2:5" ht="12.75">
      <c r="B28" s="4" t="s">
        <v>36</v>
      </c>
      <c r="D28" s="64">
        <f>D20-D26</f>
        <v>6804</v>
      </c>
      <c r="E28" s="64">
        <f>E20-E26</f>
        <v>6470</v>
      </c>
    </row>
    <row r="29" spans="4:5" ht="12.75">
      <c r="D29" s="64"/>
      <c r="E29" s="64"/>
    </row>
    <row r="30" spans="4:5" ht="13.5" thickBot="1">
      <c r="D30" s="82">
        <f>D28+SUM(D12:D14)</f>
        <v>17869</v>
      </c>
      <c r="E30" s="82">
        <f>E28+SUM(E12:E14)</f>
        <v>17627</v>
      </c>
    </row>
    <row r="31" spans="4:5" ht="13.5" thickTop="1">
      <c r="D31" s="64"/>
      <c r="E31" s="64"/>
    </row>
    <row r="32" spans="2:5" ht="12.75">
      <c r="B32" s="4" t="s">
        <v>77</v>
      </c>
      <c r="D32" s="64"/>
      <c r="E32" s="64"/>
    </row>
    <row r="33" spans="2:5" ht="12.75">
      <c r="B33" s="5" t="s">
        <v>37</v>
      </c>
      <c r="D33" s="64">
        <f>64061</f>
        <v>64061</v>
      </c>
      <c r="E33" s="64">
        <v>64061</v>
      </c>
    </row>
    <row r="34" spans="2:5" ht="12.75">
      <c r="B34" s="5" t="s">
        <v>38</v>
      </c>
      <c r="D34" s="64">
        <f>11623</f>
        <v>11623</v>
      </c>
      <c r="E34" s="64">
        <f>11623</f>
        <v>11623</v>
      </c>
    </row>
    <row r="35" spans="2:5" ht="12.75">
      <c r="B35" s="5" t="s">
        <v>40</v>
      </c>
      <c r="D35" s="64">
        <v>-13509</v>
      </c>
      <c r="E35" s="64">
        <v>-13509</v>
      </c>
    </row>
    <row r="36" spans="2:5" ht="12.75">
      <c r="B36" s="5" t="s">
        <v>59</v>
      </c>
      <c r="D36" s="64">
        <f>3030</f>
        <v>3030</v>
      </c>
      <c r="E36" s="64">
        <f>3030</f>
        <v>3030</v>
      </c>
    </row>
    <row r="37" spans="2:5" ht="12.75">
      <c r="B37" s="5" t="s">
        <v>72</v>
      </c>
      <c r="D37" s="64">
        <f>51</f>
        <v>51</v>
      </c>
      <c r="E37" s="64">
        <f>51</f>
        <v>51</v>
      </c>
    </row>
    <row r="38" spans="2:5" s="12" customFormat="1" ht="12.75">
      <c r="B38" s="12" t="s">
        <v>93</v>
      </c>
      <c r="D38" s="81">
        <f>44738</f>
        <v>44738</v>
      </c>
      <c r="E38" s="81">
        <v>44738</v>
      </c>
    </row>
    <row r="39" spans="2:5" ht="12.75">
      <c r="B39" s="5" t="s">
        <v>73</v>
      </c>
      <c r="D39" s="66">
        <v>-95840</v>
      </c>
      <c r="E39" s="66">
        <v>-95868</v>
      </c>
    </row>
    <row r="40" spans="4:5" ht="12.75">
      <c r="D40" s="64"/>
      <c r="E40" s="64"/>
    </row>
    <row r="41" spans="2:5" s="4" customFormat="1" ht="12.75">
      <c r="B41" s="4" t="s">
        <v>41</v>
      </c>
      <c r="D41" s="83">
        <f>SUM(D33:D39)</f>
        <v>14154</v>
      </c>
      <c r="E41" s="83">
        <f>SUM(E33:E39)</f>
        <v>14126</v>
      </c>
    </row>
    <row r="42" spans="4:5" ht="12.75">
      <c r="D42" s="64"/>
      <c r="E42" s="64"/>
    </row>
    <row r="43" spans="2:5" s="4" customFormat="1" ht="12.75">
      <c r="B43" s="4" t="s">
        <v>42</v>
      </c>
      <c r="D43" s="83">
        <v>1814</v>
      </c>
      <c r="E43" s="83">
        <v>1255</v>
      </c>
    </row>
    <row r="44" spans="4:5" ht="12.75">
      <c r="D44" s="64"/>
      <c r="E44" s="64"/>
    </row>
    <row r="45" spans="2:5" ht="12.75">
      <c r="B45" s="4" t="s">
        <v>43</v>
      </c>
      <c r="D45" s="64"/>
      <c r="E45" s="64"/>
    </row>
    <row r="46" spans="2:5" s="12" customFormat="1" ht="25.5">
      <c r="B46" s="12" t="s">
        <v>99</v>
      </c>
      <c r="D46" s="81">
        <f>1901</f>
        <v>1901</v>
      </c>
      <c r="E46" s="81">
        <v>2246</v>
      </c>
    </row>
    <row r="47" spans="4:5" s="4" customFormat="1" ht="13.5" thickBot="1">
      <c r="D47" s="82">
        <f>SUM(D40:D46)</f>
        <v>17869</v>
      </c>
      <c r="E47" s="82">
        <f>SUM(E40:E46)</f>
        <v>17627</v>
      </c>
    </row>
    <row r="48" ht="13.5" thickTop="1">
      <c r="D48" s="64"/>
    </row>
    <row r="49" ht="12.75">
      <c r="D49" s="64"/>
    </row>
    <row r="50" spans="4:5" ht="12.75">
      <c r="D50" s="84" t="s">
        <v>66</v>
      </c>
      <c r="E50" s="6" t="s">
        <v>44</v>
      </c>
    </row>
    <row r="51" spans="4:5" ht="12.75">
      <c r="D51" s="84" t="s">
        <v>67</v>
      </c>
      <c r="E51" s="6" t="s">
        <v>45</v>
      </c>
    </row>
    <row r="52" ht="12.75">
      <c r="D52" s="64"/>
    </row>
    <row r="53" spans="2:5" ht="13.5" thickBot="1">
      <c r="B53" s="5" t="s">
        <v>46</v>
      </c>
      <c r="D53" s="85">
        <f>ROUND((D41-D13)/D33,2)</f>
        <v>0.17</v>
      </c>
      <c r="E53" s="62">
        <f>ROUND((E41-E13)/E33,2)</f>
        <v>0.17</v>
      </c>
    </row>
  </sheetData>
  <printOptions/>
  <pageMargins left="0.62" right="0.6" top="0.76" bottom="1" header="0.5" footer="0.5"/>
  <pageSetup fitToHeight="1" fitToWidth="1" horizontalDpi="600" verticalDpi="600" orientation="portrait" paperSize="9" r:id="rId1"/>
  <headerFooter alignWithMargins="0">
    <oddFooter>&amp;LThe condensed consolidated balance sheet should be read in conjunction with the audited financial statements for the year ended 31 March 2005 and the accompanying explanatory notes attached to the interim financial statements.</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9"/>
  <sheetViews>
    <sheetView workbookViewId="0" topLeftCell="F1">
      <selection activeCell="L15" sqref="L15"/>
    </sheetView>
  </sheetViews>
  <sheetFormatPr defaultColWidth="9.140625" defaultRowHeight="12.75"/>
  <cols>
    <col min="1" max="1" width="47.140625" style="5" customWidth="1"/>
    <col min="2" max="2" width="10.421875" style="5" customWidth="1"/>
    <col min="3" max="4" width="16.7109375" style="5" customWidth="1"/>
    <col min="5" max="6" width="16.28125" style="5" customWidth="1"/>
    <col min="7" max="7" width="22.00390625" style="5" customWidth="1"/>
    <col min="8" max="8" width="15.8515625" style="5" customWidth="1"/>
    <col min="9" max="9" width="14.140625" style="4" customWidth="1"/>
    <col min="10" max="10" width="11.421875" style="5" customWidth="1"/>
    <col min="11" max="16384" width="9.140625" style="5" customWidth="1"/>
  </cols>
  <sheetData>
    <row r="1" spans="1:2" ht="12.75">
      <c r="A1" s="13" t="s">
        <v>91</v>
      </c>
      <c r="B1" s="4"/>
    </row>
    <row r="3" spans="1:2" ht="12.75">
      <c r="A3" s="4" t="s">
        <v>55</v>
      </c>
      <c r="B3" s="4"/>
    </row>
    <row r="4" spans="1:2" ht="12.75">
      <c r="A4" s="42" t="s">
        <v>101</v>
      </c>
      <c r="B4" s="4"/>
    </row>
    <row r="5" spans="1:2" ht="12.75">
      <c r="A5" s="4"/>
      <c r="B5" s="4"/>
    </row>
    <row r="6" spans="4:9" s="4" customFormat="1" ht="12.75">
      <c r="D6" s="136" t="s">
        <v>39</v>
      </c>
      <c r="E6" s="136"/>
      <c r="F6" s="136"/>
      <c r="G6" s="136"/>
      <c r="H6" s="136"/>
      <c r="I6" s="136"/>
    </row>
    <row r="7" spans="3:9" s="4" customFormat="1" ht="12.75">
      <c r="C7" s="6"/>
      <c r="D7" s="137" t="s">
        <v>61</v>
      </c>
      <c r="E7" s="137"/>
      <c r="F7" s="137"/>
      <c r="G7" s="137"/>
      <c r="H7" s="138"/>
      <c r="I7" s="7" t="s">
        <v>60</v>
      </c>
    </row>
    <row r="8" spans="3:9" s="4" customFormat="1" ht="12.75">
      <c r="C8" s="6"/>
      <c r="D8" s="6"/>
      <c r="G8" s="6"/>
      <c r="H8" s="6"/>
      <c r="I8" s="6"/>
    </row>
    <row r="9" spans="2:10" s="8" customFormat="1" ht="38.25">
      <c r="B9" s="9"/>
      <c r="C9" s="9" t="s">
        <v>56</v>
      </c>
      <c r="D9" s="9" t="s">
        <v>38</v>
      </c>
      <c r="E9" s="9" t="s">
        <v>40</v>
      </c>
      <c r="F9" s="9" t="s">
        <v>59</v>
      </c>
      <c r="G9" s="9" t="s">
        <v>72</v>
      </c>
      <c r="H9" s="9" t="s">
        <v>76</v>
      </c>
      <c r="I9" s="9" t="s">
        <v>58</v>
      </c>
      <c r="J9" s="9" t="s">
        <v>57</v>
      </c>
    </row>
    <row r="10" spans="3:10" s="4" customFormat="1" ht="12.75">
      <c r="C10" s="6" t="s">
        <v>8</v>
      </c>
      <c r="D10" s="6" t="s">
        <v>8</v>
      </c>
      <c r="E10" s="6" t="s">
        <v>8</v>
      </c>
      <c r="F10" s="6" t="s">
        <v>8</v>
      </c>
      <c r="G10" s="6" t="s">
        <v>8</v>
      </c>
      <c r="H10" s="6" t="s">
        <v>8</v>
      </c>
      <c r="I10" s="6" t="s">
        <v>8</v>
      </c>
      <c r="J10" s="6" t="s">
        <v>8</v>
      </c>
    </row>
    <row r="11" spans="3:10" s="4" customFormat="1" ht="12.75">
      <c r="C11" s="6"/>
      <c r="D11" s="6"/>
      <c r="E11" s="6"/>
      <c r="F11" s="6"/>
      <c r="G11" s="6"/>
      <c r="H11" s="6"/>
      <c r="I11" s="6"/>
      <c r="J11" s="6"/>
    </row>
    <row r="12" spans="1:10" s="4" customFormat="1" ht="12.75">
      <c r="A12" s="4" t="s">
        <v>107</v>
      </c>
      <c r="C12" s="4">
        <v>64061</v>
      </c>
      <c r="D12" s="4">
        <v>11623</v>
      </c>
      <c r="E12" s="4">
        <v>-13509</v>
      </c>
      <c r="F12" s="4">
        <v>3030</v>
      </c>
      <c r="G12" s="4">
        <v>51</v>
      </c>
      <c r="H12" s="4">
        <v>44738</v>
      </c>
      <c r="I12" s="4">
        <v>-95868</v>
      </c>
      <c r="J12" s="4">
        <v>14126</v>
      </c>
    </row>
    <row r="13" s="64" customFormat="1" ht="12.75">
      <c r="I13" s="83"/>
    </row>
    <row r="14" spans="1:10" s="64" customFormat="1" ht="12.75">
      <c r="A14" s="64" t="s">
        <v>68</v>
      </c>
      <c r="C14" s="86">
        <v>0</v>
      </c>
      <c r="D14" s="86">
        <v>0</v>
      </c>
      <c r="E14" s="86">
        <v>0</v>
      </c>
      <c r="F14" s="86">
        <v>0</v>
      </c>
      <c r="G14" s="86">
        <v>0</v>
      </c>
      <c r="H14" s="86">
        <v>0</v>
      </c>
      <c r="I14" s="87">
        <v>28</v>
      </c>
      <c r="J14" s="83">
        <f>SUM(C14:I14)</f>
        <v>28</v>
      </c>
    </row>
    <row r="15" spans="3:9" s="64" customFormat="1" ht="12.75">
      <c r="C15" s="86"/>
      <c r="D15" s="86"/>
      <c r="E15" s="86"/>
      <c r="F15" s="86"/>
      <c r="G15" s="86"/>
      <c r="H15" s="86"/>
      <c r="I15" s="83"/>
    </row>
    <row r="16" spans="3:9" s="64" customFormat="1" ht="12.75">
      <c r="C16" s="86"/>
      <c r="D16" s="86"/>
      <c r="E16" s="86"/>
      <c r="F16" s="86"/>
      <c r="G16" s="86"/>
      <c r="H16" s="86"/>
      <c r="I16" s="83"/>
    </row>
    <row r="17" spans="1:10" s="83" customFormat="1" ht="13.5" thickBot="1">
      <c r="A17" s="83" t="s">
        <v>108</v>
      </c>
      <c r="C17" s="82">
        <f aca="true" t="shared" si="0" ref="C17:J17">SUM(C11:C16)</f>
        <v>64061</v>
      </c>
      <c r="D17" s="82">
        <f t="shared" si="0"/>
        <v>11623</v>
      </c>
      <c r="E17" s="82">
        <f t="shared" si="0"/>
        <v>-13509</v>
      </c>
      <c r="F17" s="82">
        <f t="shared" si="0"/>
        <v>3030</v>
      </c>
      <c r="G17" s="82">
        <f t="shared" si="0"/>
        <v>51</v>
      </c>
      <c r="H17" s="82">
        <f t="shared" si="0"/>
        <v>44738</v>
      </c>
      <c r="I17" s="82">
        <f t="shared" si="0"/>
        <v>-95840</v>
      </c>
      <c r="J17" s="82">
        <f t="shared" si="0"/>
        <v>14154</v>
      </c>
    </row>
    <row r="18" ht="13.5" thickTop="1"/>
    <row r="21" spans="1:10" s="4" customFormat="1" ht="12.75">
      <c r="A21" s="4" t="s">
        <v>75</v>
      </c>
      <c r="C21" s="4">
        <v>64007</v>
      </c>
      <c r="D21" s="4">
        <v>11601</v>
      </c>
      <c r="E21" s="4">
        <v>-13509</v>
      </c>
      <c r="F21" s="4">
        <v>3030</v>
      </c>
      <c r="G21" s="4">
        <v>51</v>
      </c>
      <c r="H21" s="4">
        <v>44814</v>
      </c>
      <c r="I21" s="4">
        <f>-98235</f>
        <v>-98235</v>
      </c>
      <c r="J21" s="4">
        <f>SUM(C21:I21)</f>
        <v>11759</v>
      </c>
    </row>
    <row r="23" spans="1:10" s="64" customFormat="1" ht="12.75">
      <c r="A23" s="64" t="s">
        <v>68</v>
      </c>
      <c r="C23" s="86">
        <v>0</v>
      </c>
      <c r="D23" s="86">
        <v>0</v>
      </c>
      <c r="E23" s="86">
        <v>0</v>
      </c>
      <c r="F23" s="86">
        <v>0</v>
      </c>
      <c r="G23" s="86">
        <v>0</v>
      </c>
      <c r="H23" s="86">
        <v>0</v>
      </c>
      <c r="I23" s="87">
        <v>139</v>
      </c>
      <c r="J23" s="83">
        <f>SUM(C23:I23)</f>
        <v>139</v>
      </c>
    </row>
    <row r="24" spans="3:9" s="64" customFormat="1" ht="12.75">
      <c r="C24" s="86"/>
      <c r="D24" s="86"/>
      <c r="E24" s="86"/>
      <c r="F24" s="86"/>
      <c r="G24" s="86"/>
      <c r="H24" s="86"/>
      <c r="I24" s="83"/>
    </row>
    <row r="25" spans="1:10" s="64" customFormat="1" ht="25.5">
      <c r="A25" s="81" t="s">
        <v>74</v>
      </c>
      <c r="C25" s="86">
        <v>2</v>
      </c>
      <c r="D25" s="86">
        <v>1</v>
      </c>
      <c r="E25" s="86">
        <v>0</v>
      </c>
      <c r="F25" s="86">
        <v>0</v>
      </c>
      <c r="G25" s="86">
        <v>0</v>
      </c>
      <c r="H25" s="64">
        <v>-3</v>
      </c>
      <c r="I25" s="83">
        <v>0</v>
      </c>
      <c r="J25" s="64">
        <f>SUM(C25:I25)</f>
        <v>0</v>
      </c>
    </row>
    <row r="26" spans="3:9" s="64" customFormat="1" ht="12.75">
      <c r="C26" s="86"/>
      <c r="D26" s="86"/>
      <c r="E26" s="86"/>
      <c r="F26" s="86"/>
      <c r="G26" s="86"/>
      <c r="H26" s="86"/>
      <c r="I26" s="83"/>
    </row>
    <row r="27" spans="1:10" s="83" customFormat="1" ht="13.5" thickBot="1">
      <c r="A27" s="83" t="s">
        <v>109</v>
      </c>
      <c r="C27" s="82">
        <f aca="true" t="shared" si="1" ref="C27:J27">SUM(C19:C26)</f>
        <v>64009</v>
      </c>
      <c r="D27" s="82">
        <f t="shared" si="1"/>
        <v>11602</v>
      </c>
      <c r="E27" s="82">
        <f t="shared" si="1"/>
        <v>-13509</v>
      </c>
      <c r="F27" s="82">
        <f t="shared" si="1"/>
        <v>3030</v>
      </c>
      <c r="G27" s="82">
        <f t="shared" si="1"/>
        <v>51</v>
      </c>
      <c r="H27" s="82">
        <f t="shared" si="1"/>
        <v>44811</v>
      </c>
      <c r="I27" s="82">
        <f t="shared" si="1"/>
        <v>-98096</v>
      </c>
      <c r="J27" s="82">
        <f t="shared" si="1"/>
        <v>11898</v>
      </c>
    </row>
    <row r="28" ht="13.5" thickTop="1"/>
    <row r="29" spans="1:10" ht="12.75">
      <c r="A29" s="10"/>
      <c r="B29" s="10"/>
      <c r="I29" s="5"/>
      <c r="J29" s="4"/>
    </row>
  </sheetData>
  <mergeCells count="2">
    <mergeCell ref="D6:I6"/>
    <mergeCell ref="D7:H7"/>
  </mergeCells>
  <printOptions/>
  <pageMargins left="0.5" right="0.5" top="0.25" bottom="1" header="0.5" footer="0.59"/>
  <pageSetup fitToHeight="1" fitToWidth="1" horizontalDpi="600" verticalDpi="600" orientation="landscape" paperSize="9" scale="74" r:id="rId2"/>
  <headerFooter alignWithMargins="0">
    <oddFooter>&amp;LThe condensed consolidated statement of changes in equity should be read in conjunction with the audited financial statements for the year ended 31 March 2005 and the accompanying explanatory notes attached to the interim financial statements.</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1:F58"/>
  <sheetViews>
    <sheetView tabSelected="1" workbookViewId="0" topLeftCell="A1">
      <selection activeCell="B1" sqref="B1"/>
    </sheetView>
  </sheetViews>
  <sheetFormatPr defaultColWidth="9.140625" defaultRowHeight="12.75"/>
  <cols>
    <col min="1" max="1" width="4.140625" style="2" customWidth="1"/>
    <col min="2" max="2" width="60.8515625" style="2" customWidth="1"/>
    <col min="3" max="3" width="6.28125" style="2" customWidth="1"/>
    <col min="4" max="4" width="15.8515625" style="2" customWidth="1"/>
    <col min="5" max="5" width="2.57421875" style="32" customWidth="1"/>
    <col min="6" max="6" width="17.00390625" style="2" customWidth="1"/>
    <col min="7" max="16384" width="9.140625" style="2" customWidth="1"/>
  </cols>
  <sheetData>
    <row r="1" ht="12.75">
      <c r="B1" s="13" t="s">
        <v>91</v>
      </c>
    </row>
    <row r="2" ht="12.75">
      <c r="B2" s="31"/>
    </row>
    <row r="3" ht="12.75">
      <c r="B3" s="31" t="s">
        <v>47</v>
      </c>
    </row>
    <row r="4" ht="12.75">
      <c r="B4" s="42" t="s">
        <v>101</v>
      </c>
    </row>
    <row r="6" spans="4:6" ht="12.75">
      <c r="D6" s="139" t="s">
        <v>110</v>
      </c>
      <c r="E6" s="139"/>
      <c r="F6" s="139"/>
    </row>
    <row r="7" spans="4:6" ht="12.75">
      <c r="D7" s="33" t="s">
        <v>105</v>
      </c>
      <c r="F7" s="33" t="s">
        <v>111</v>
      </c>
    </row>
    <row r="8" spans="4:6" ht="12.75">
      <c r="D8" s="33" t="s">
        <v>8</v>
      </c>
      <c r="E8" s="34"/>
      <c r="F8" s="33" t="s">
        <v>8</v>
      </c>
    </row>
    <row r="9" ht="12.75">
      <c r="B9" s="31" t="s">
        <v>81</v>
      </c>
    </row>
    <row r="11" spans="2:6" ht="12.75">
      <c r="B11" s="31" t="s">
        <v>114</v>
      </c>
      <c r="C11" s="31"/>
      <c r="D11" s="90">
        <v>943</v>
      </c>
      <c r="E11" s="91"/>
      <c r="F11" s="90">
        <f>453</f>
        <v>453</v>
      </c>
    </row>
    <row r="12" spans="4:6" ht="12.75">
      <c r="D12" s="88"/>
      <c r="E12" s="78"/>
      <c r="F12" s="88"/>
    </row>
    <row r="13" spans="2:6" ht="12.75">
      <c r="B13" s="31" t="s">
        <v>82</v>
      </c>
      <c r="D13" s="88"/>
      <c r="E13" s="78"/>
      <c r="F13" s="88"/>
    </row>
    <row r="14" spans="2:6" ht="12.75">
      <c r="B14" s="2" t="s">
        <v>48</v>
      </c>
      <c r="D14" s="88">
        <v>536</v>
      </c>
      <c r="E14" s="78"/>
      <c r="F14" s="88">
        <f>526</f>
        <v>526</v>
      </c>
    </row>
    <row r="15" spans="2:6" ht="12.75">
      <c r="B15" s="2" t="s">
        <v>49</v>
      </c>
      <c r="D15" s="88">
        <f>179</f>
        <v>179</v>
      </c>
      <c r="E15" s="78"/>
      <c r="F15" s="88">
        <f>301</f>
        <v>301</v>
      </c>
    </row>
    <row r="16" spans="4:6" ht="12.75">
      <c r="D16" s="89"/>
      <c r="E16" s="78"/>
      <c r="F16" s="89"/>
    </row>
    <row r="17" spans="2:6" s="31" customFormat="1" ht="12.75">
      <c r="B17" s="31" t="s">
        <v>119</v>
      </c>
      <c r="D17" s="90">
        <f>SUM(D11:D16)</f>
        <v>1658</v>
      </c>
      <c r="E17" s="91"/>
      <c r="F17" s="90">
        <f>SUM(F11:F16)</f>
        <v>1280</v>
      </c>
    </row>
    <row r="18" spans="4:6" ht="12.75">
      <c r="D18" s="88"/>
      <c r="E18" s="78"/>
      <c r="F18" s="88"/>
    </row>
    <row r="19" spans="2:6" ht="12.75">
      <c r="B19" s="31" t="s">
        <v>50</v>
      </c>
      <c r="D19" s="88">
        <f>-5504-1658</f>
        <v>-7162</v>
      </c>
      <c r="E19" s="78"/>
      <c r="F19" s="88">
        <f>-4214+4571</f>
        <v>357</v>
      </c>
    </row>
    <row r="20" spans="4:6" ht="12.75">
      <c r="D20" s="89"/>
      <c r="E20" s="78"/>
      <c r="F20" s="89"/>
    </row>
    <row r="21" spans="2:6" ht="12.75">
      <c r="B21" s="31" t="s">
        <v>120</v>
      </c>
      <c r="C21" s="31"/>
      <c r="D21" s="91">
        <f>SUM(D17:D20)</f>
        <v>-5504</v>
      </c>
      <c r="E21" s="91"/>
      <c r="F21" s="91">
        <f>SUM(F17:F20)</f>
        <v>1637</v>
      </c>
    </row>
    <row r="22" spans="4:6" ht="12.75">
      <c r="D22" s="88"/>
      <c r="E22" s="78"/>
      <c r="F22" s="78"/>
    </row>
    <row r="23" spans="2:6" ht="12.75">
      <c r="B23" s="2" t="s">
        <v>51</v>
      </c>
      <c r="D23" s="88">
        <v>-1</v>
      </c>
      <c r="E23" s="78"/>
      <c r="F23" s="78">
        <f>-137</f>
        <v>-137</v>
      </c>
    </row>
    <row r="24" spans="2:6" ht="12.75">
      <c r="B24" s="2" t="s">
        <v>52</v>
      </c>
      <c r="D24" s="88">
        <v>-525</v>
      </c>
      <c r="E24" s="78"/>
      <c r="F24" s="78">
        <f>-402</f>
        <v>-402</v>
      </c>
    </row>
    <row r="25" spans="2:6" ht="12.75">
      <c r="B25" s="2" t="s">
        <v>53</v>
      </c>
      <c r="D25" s="88">
        <f>110</f>
        <v>110</v>
      </c>
      <c r="E25" s="78"/>
      <c r="F25" s="78">
        <f>96</f>
        <v>96</v>
      </c>
    </row>
    <row r="26" spans="4:6" ht="12.75">
      <c r="D26" s="88"/>
      <c r="E26" s="78"/>
      <c r="F26" s="78"/>
    </row>
    <row r="27" spans="2:6" ht="12.75">
      <c r="B27" s="31" t="s">
        <v>121</v>
      </c>
      <c r="D27" s="93">
        <f>SUM(D21:D26)</f>
        <v>-5920</v>
      </c>
      <c r="E27" s="91"/>
      <c r="F27" s="93">
        <f>SUM(F21:F26)</f>
        <v>1194</v>
      </c>
    </row>
    <row r="28" spans="4:6" ht="12.75">
      <c r="D28" s="88"/>
      <c r="E28" s="78"/>
      <c r="F28" s="88"/>
    </row>
    <row r="29" spans="4:6" ht="12.75">
      <c r="D29" s="88"/>
      <c r="E29" s="78"/>
      <c r="F29" s="88"/>
    </row>
    <row r="30" spans="2:6" s="36" customFormat="1" ht="12.75">
      <c r="B30" s="39" t="s">
        <v>92</v>
      </c>
      <c r="D30" s="94">
        <v>-311</v>
      </c>
      <c r="E30" s="95"/>
      <c r="F30" s="94">
        <v>-575</v>
      </c>
    </row>
    <row r="31" spans="4:6" ht="12.75">
      <c r="D31" s="88"/>
      <c r="E31" s="78"/>
      <c r="F31" s="88"/>
    </row>
    <row r="32" spans="2:6" ht="12.75">
      <c r="B32" s="31" t="s">
        <v>83</v>
      </c>
      <c r="D32" s="88"/>
      <c r="E32" s="78"/>
      <c r="F32" s="88"/>
    </row>
    <row r="33" spans="2:6" ht="12.75">
      <c r="B33" s="40"/>
      <c r="D33" s="88"/>
      <c r="E33" s="78"/>
      <c r="F33" s="78"/>
    </row>
    <row r="34" spans="2:6" ht="12.75">
      <c r="B34" s="2" t="s">
        <v>100</v>
      </c>
      <c r="D34" s="88">
        <v>6221</v>
      </c>
      <c r="E34" s="78"/>
      <c r="F34" s="78">
        <v>0</v>
      </c>
    </row>
    <row r="35" spans="2:6" ht="12.75">
      <c r="B35" s="2" t="s">
        <v>88</v>
      </c>
      <c r="D35" s="88">
        <f>-6282</f>
        <v>-6282</v>
      </c>
      <c r="E35" s="78"/>
      <c r="F35" s="78">
        <v>-2610</v>
      </c>
    </row>
    <row r="36" spans="2:6" ht="12.75">
      <c r="B36" s="2" t="s">
        <v>89</v>
      </c>
      <c r="D36" s="88">
        <v>0</v>
      </c>
      <c r="E36" s="78"/>
      <c r="F36" s="78">
        <v>0</v>
      </c>
    </row>
    <row r="37" spans="2:6" ht="12.75">
      <c r="B37" s="40" t="s">
        <v>115</v>
      </c>
      <c r="D37" s="88">
        <f>1479</f>
        <v>1479</v>
      </c>
      <c r="E37" s="78"/>
      <c r="F37" s="78">
        <v>0</v>
      </c>
    </row>
    <row r="38" spans="2:6" s="31" customFormat="1" ht="12.75">
      <c r="B38" s="31" t="s">
        <v>122</v>
      </c>
      <c r="D38" s="93">
        <f>SUM(D34:D37)</f>
        <v>1418</v>
      </c>
      <c r="E38" s="91"/>
      <c r="F38" s="93">
        <f>SUM(F34:F37)</f>
        <v>-2610</v>
      </c>
    </row>
    <row r="39" spans="2:6" ht="12.75">
      <c r="B39" s="40"/>
      <c r="D39" s="88"/>
      <c r="E39" s="78"/>
      <c r="F39" s="78"/>
    </row>
    <row r="40" spans="2:6" s="31" customFormat="1" ht="12.75">
      <c r="B40" s="31" t="s">
        <v>123</v>
      </c>
      <c r="D40" s="90">
        <f>D38+D30+D27</f>
        <v>-4813</v>
      </c>
      <c r="E40" s="91"/>
      <c r="F40" s="90">
        <f>F38+F30+F27</f>
        <v>-1991</v>
      </c>
    </row>
    <row r="41" spans="4:6" s="31" customFormat="1" ht="12.75">
      <c r="D41" s="90"/>
      <c r="E41" s="91"/>
      <c r="F41" s="90"/>
    </row>
    <row r="42" spans="2:6" s="31" customFormat="1" ht="12.75">
      <c r="B42" s="31" t="s">
        <v>84</v>
      </c>
      <c r="D42" s="90">
        <f>10494</f>
        <v>10494</v>
      </c>
      <c r="E42" s="91"/>
      <c r="F42" s="90">
        <f>7024</f>
        <v>7024</v>
      </c>
    </row>
    <row r="43" spans="4:6" s="31" customFormat="1" ht="12.75">
      <c r="D43" s="90"/>
      <c r="E43" s="91"/>
      <c r="F43" s="90"/>
    </row>
    <row r="44" spans="2:6" s="31" customFormat="1" ht="13.5" thickBot="1">
      <c r="B44" s="31" t="s">
        <v>85</v>
      </c>
      <c r="D44" s="92">
        <f>D40+D42</f>
        <v>5681</v>
      </c>
      <c r="E44" s="91"/>
      <c r="F44" s="92">
        <f>F40+F42</f>
        <v>5033</v>
      </c>
    </row>
    <row r="45" ht="13.5" thickTop="1"/>
    <row r="47" ht="12.75">
      <c r="B47" s="1" t="s">
        <v>90</v>
      </c>
    </row>
    <row r="48" ht="12.75">
      <c r="B48" s="41"/>
    </row>
    <row r="49" spans="4:6" ht="12.75">
      <c r="D49" s="33" t="s">
        <v>112</v>
      </c>
      <c r="E49" s="34"/>
      <c r="F49" s="33" t="s">
        <v>113</v>
      </c>
    </row>
    <row r="50" spans="4:6" ht="12.75">
      <c r="D50" s="33" t="s">
        <v>8</v>
      </c>
      <c r="E50" s="34"/>
      <c r="F50" s="33" t="s">
        <v>8</v>
      </c>
    </row>
    <row r="51" spans="2:6" ht="12.75">
      <c r="B51" s="2" t="s">
        <v>95</v>
      </c>
      <c r="D51" s="88">
        <f>12287</f>
        <v>12287</v>
      </c>
      <c r="E51" s="78"/>
      <c r="F51" s="88">
        <f>8685</f>
        <v>8685</v>
      </c>
    </row>
    <row r="52" spans="2:6" ht="12.75">
      <c r="B52" s="2" t="s">
        <v>98</v>
      </c>
      <c r="D52" s="88">
        <v>3000</v>
      </c>
      <c r="E52" s="78"/>
      <c r="F52" s="88">
        <v>0</v>
      </c>
    </row>
    <row r="53" spans="2:6" ht="12.75">
      <c r="B53" s="2" t="s">
        <v>54</v>
      </c>
      <c r="D53" s="88">
        <f>1859</f>
        <v>1859</v>
      </c>
      <c r="E53" s="78"/>
      <c r="F53" s="88">
        <f>7038</f>
        <v>7038</v>
      </c>
    </row>
    <row r="54" spans="4:6" ht="12.75">
      <c r="D54" s="89"/>
      <c r="E54" s="78"/>
      <c r="F54" s="89"/>
    </row>
    <row r="55" spans="2:6" s="31" customFormat="1" ht="12.75">
      <c r="B55" s="31" t="s">
        <v>96</v>
      </c>
      <c r="D55" s="90">
        <f>SUM(D51:D54)</f>
        <v>17146</v>
      </c>
      <c r="E55" s="91"/>
      <c r="F55" s="90">
        <f>SUM(F51:F54)</f>
        <v>15723</v>
      </c>
    </row>
    <row r="56" spans="2:6" ht="12.75">
      <c r="B56" s="2" t="s">
        <v>86</v>
      </c>
      <c r="D56" s="88">
        <v>-7922</v>
      </c>
      <c r="E56" s="78"/>
      <c r="F56" s="88">
        <v>-8458</v>
      </c>
    </row>
    <row r="57" spans="2:6" ht="12.75">
      <c r="B57" s="2" t="s">
        <v>87</v>
      </c>
      <c r="D57" s="88">
        <v>-3543</v>
      </c>
      <c r="E57" s="78"/>
      <c r="F57" s="88">
        <f>-2232</f>
        <v>-2232</v>
      </c>
    </row>
    <row r="58" spans="2:6" s="31" customFormat="1" ht="13.5" thickBot="1">
      <c r="B58" s="31" t="s">
        <v>97</v>
      </c>
      <c r="D58" s="92">
        <f>SUM(D55:D57)</f>
        <v>5681</v>
      </c>
      <c r="E58" s="91"/>
      <c r="F58" s="92">
        <f>SUM(F55:F57)</f>
        <v>5033</v>
      </c>
    </row>
    <row r="59" ht="13.5" thickTop="1"/>
  </sheetData>
  <mergeCells count="1">
    <mergeCell ref="D6:F6"/>
  </mergeCells>
  <printOptions/>
  <pageMargins left="0.75" right="0.75" top="0.75" bottom="1" header="0.5" footer="0.5"/>
  <pageSetup fitToHeight="1" fitToWidth="1" horizontalDpi="600" verticalDpi="600" orientation="portrait" paperSize="9" scale="82" r:id="rId1"/>
  <headerFooter alignWithMargins="0">
    <oddFooter>&amp;LThe condensed consolidated cash flow statement should be read in conjunction with the audited financial statements for the year ended 31 March 2005 and the accompanying explanatory notes attached to the interim financial statements.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MSN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 GAMES</dc:creator>
  <cp:keywords/>
  <dc:description/>
  <cp:lastModifiedBy>Tina Koh</cp:lastModifiedBy>
  <cp:lastPrinted>2005-08-02T09:00:01Z</cp:lastPrinted>
  <dcterms:created xsi:type="dcterms:W3CDTF">2003-02-27T03:53:09Z</dcterms:created>
  <dcterms:modified xsi:type="dcterms:W3CDTF">2005-08-30T07:39:51Z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1108086421</vt:i4>
  </property>
  <property fmtid="{D5CDD505-2E9C-101B-9397-08002B2CF9AE}" pid="3" name="_EmailSubject">
    <vt:lpwstr>REVISED 4TH QTR RESULTS</vt:lpwstr>
  </property>
  <property fmtid="{D5CDD505-2E9C-101B-9397-08002B2CF9AE}" pid="4" name="_AuthorEmail">
    <vt:lpwstr>cmtan.dataprep@io2io.com</vt:lpwstr>
  </property>
  <property fmtid="{D5CDD505-2E9C-101B-9397-08002B2CF9AE}" pid="5" name="_AuthorEmailDisplayName">
    <vt:lpwstr>Tan Chee Meng</vt:lpwstr>
  </property>
  <property fmtid="{D5CDD505-2E9C-101B-9397-08002B2CF9AE}" pid="6" name="_PreviousAdHocReviewCycleID">
    <vt:i4>-111207115</vt:i4>
  </property>
  <property fmtid="{D5CDD505-2E9C-101B-9397-08002B2CF9AE}" pid="7" name="_ReviewingToolsShownOnce">
    <vt:lpwstr/>
  </property>
</Properties>
</file>